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omments1.xml" ContentType="application/vnd.openxmlformats-officedocument.spreadsheetml.comments+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harts/style1.xml" ContentType="application/vnd.ms-office.chartstyle+xml"/>
  <Override PartName="/xl/charts/colors1.xml" ContentType="application/vnd.ms-office.chartcolorstyle+xml"/>
  <Override PartName="/xl/charts/style2.xml" ContentType="application/vnd.ms-office.chartstyle+xml"/>
  <Override PartName="/xl/charts/colors2.xml" ContentType="application/vnd.ms-office.chartcolorstyle+xml"/>
  <Override PartName="/xl/charts/style3.xml" ContentType="application/vnd.ms-office.chartstyle+xml"/>
  <Override PartName="/xl/charts/colors3.xml" ContentType="application/vnd.ms-office.chartcolorstyle+xml"/>
  <Override PartName="/xl/charts/colors4.xml" ContentType="application/vnd.ms-office.chartcolorstyle+xml"/>
  <Override PartName="/xl/charts/style4.xml" ContentType="application/vnd.ms-office.chartstyl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15" yWindow="-15" windowWidth="27615" windowHeight="14265" activeTab="1"/>
  </bookViews>
  <sheets>
    <sheet name="INTRODUCTION" sheetId="20" r:id="rId1"/>
    <sheet name="Configuration" sheetId="14" r:id="rId2"/>
    <sheet name="Scada" sheetId="19" r:id="rId3"/>
    <sheet name="Data" sheetId="7" r:id="rId4"/>
    <sheet name="NormPerm" sheetId="17" r:id="rId5"/>
    <sheet name="NormSP" sheetId="10" r:id="rId6"/>
    <sheet name="NormDP" sheetId="11" r:id="rId7"/>
    <sheet name="SpFlux_and_KW" sheetId="18" r:id="rId8"/>
    <sheet name="TorayTrak Help" sheetId="6" r:id="rId9"/>
  </sheets>
  <definedNames>
    <definedName name="_Key1" hidden="1">#REF!</definedName>
    <definedName name="_Order1" hidden="1">255</definedName>
    <definedName name="_Sort" hidden="1">#REF!</definedName>
    <definedName name="CleanDP">OFFSET(Data!$U$6,,,COUNT(Data!$A$6:'Data'!$A$1200))</definedName>
    <definedName name="CleanPermFlow">OFFSET(Data!$T$6,,,COUNT(Data!$A$6:'Data'!$A$1200))</definedName>
    <definedName name="CleanSP">OFFSET(Data!$S$6,,,COUNT(Data!$A$6:'Data'!$A$1200))</definedName>
    <definedName name="Date">OFFSET(Data!$A$6,,,COUNT(Data!$A$6:'Data'!$A$1200))</definedName>
    <definedName name="DeltaP3">Configuration!$AE$2</definedName>
    <definedName name="DeltaP3_2">Configuration!$AE$3</definedName>
    <definedName name="DeltaP3_3">Configuration!$AE$4</definedName>
    <definedName name="DeltaP6_1">Configuration!$AF$2</definedName>
    <definedName name="DeltaP6_2">Configuration!$AF$3</definedName>
    <definedName name="DeltaP6_3">Configuration!$AF$4</definedName>
    <definedName name="ElemArea">Configuration!$AG$2</definedName>
    <definedName name="ElemArea_2">Configuration!$AG$3</definedName>
    <definedName name="ElemArea_3">Configuration!$AG$4</definedName>
    <definedName name="ElementNumber">'TorayTrak Help'!$A$4</definedName>
    <definedName name="Elements">OFFSET(Configuration!$M$6,,,(COUNT(Configuration!$L$6:$L$1000)))</definedName>
    <definedName name="ElemName">Configuration!$V$2</definedName>
    <definedName name="ElemName_2">Configuration!$V$3</definedName>
    <definedName name="ElemName_3">Configuration!$V$4</definedName>
    <definedName name="FlowUnits">Configuration!$F$28</definedName>
    <definedName name="NormDP">OFFSET(Data!$R$6,,,COUNT(Data!$A$6:'Data'!$A$1200))</definedName>
    <definedName name="NormPermFlow">OFFSET(Data!$P$6,,,COUNT(Data!$A$6:'Data'!$A$1200))</definedName>
    <definedName name="NormSP">OFFSET(Data!$Q$6,,,COUNT(Data!$A$6:'Data'!$A$1200))</definedName>
    <definedName name="PressUnits">Configuration!$F$24</definedName>
    <definedName name="PumpKW">OFFSET(Data!$O$6,,,COUNT(Data!$A$6:'Data'!$A$1200))</definedName>
    <definedName name="Specific_Flux">OFFSET(Data!$V$6,,,COUNT(Data!$A$6:'Data'!$A$1200))</definedName>
    <definedName name="TempA1">Configuration!$W$2</definedName>
    <definedName name="TempA1_2">Configuration!$W$3</definedName>
    <definedName name="TempA1_3">Configuration!$W$4</definedName>
    <definedName name="TempA2">Configuration!$X$2</definedName>
    <definedName name="TempA2_2">Configuration!$X$3</definedName>
    <definedName name="TempA2_3">Configuration!$X$4</definedName>
    <definedName name="TempA3_1">Configuration!$Y$2</definedName>
    <definedName name="TempA3_2">Configuration!$Y$3</definedName>
    <definedName name="TempA3_3">Configuration!$Y$4</definedName>
    <definedName name="TempA4_1">Configuration!$Z$2</definedName>
    <definedName name="TempA4_2">Configuration!$Z$3</definedName>
    <definedName name="TempA4_3">Configuration!$Z$4</definedName>
    <definedName name="TempB1">Configuration!$AA$2</definedName>
    <definedName name="TempB1_2">Configuration!$AA$3</definedName>
    <definedName name="TempB1_3">Configuration!$AA$4</definedName>
    <definedName name="TempB2">Configuration!$AB$2</definedName>
    <definedName name="TempB2_2">Configuration!$AB$3</definedName>
    <definedName name="TempB2_3">Configuration!$AB$4</definedName>
    <definedName name="TempB3_1">Configuration!$AC$2</definedName>
    <definedName name="TempB3_2">Configuration!$AC$3</definedName>
    <definedName name="TempB3_3">Configuration!$AC$4</definedName>
    <definedName name="TempB4_1">Configuration!$AD$2</definedName>
    <definedName name="TempB4_2">Configuration!$AD$3</definedName>
    <definedName name="TempB4_3">Configuration!$AD$4</definedName>
    <definedName name="Temperature">OFFSET(Data!$D$6,,,COUNT(Data!$A$6:'Data'!$A$1200))</definedName>
    <definedName name="TempUnits">Configuration!$F$20</definedName>
    <definedName name="TOTAL_AREA_M_2">Configuration!$H$16</definedName>
    <definedName name="uS2a">Configuration!$AL$4</definedName>
    <definedName name="uS2b">Configuration!$AM$4</definedName>
    <definedName name="uS2c">Configuration!$AN$4</definedName>
    <definedName name="uSa">Configuration!$AL$2</definedName>
    <definedName name="uSb">Configuration!$AM$2</definedName>
    <definedName name="uSc">Configuration!$AN$2</definedName>
  </definedNames>
  <calcPr calcId="145621"/>
</workbook>
</file>

<file path=xl/calcChain.xml><?xml version="1.0" encoding="utf-8"?>
<calcChain xmlns="http://schemas.openxmlformats.org/spreadsheetml/2006/main">
  <c r="Y41" i="7" l="1"/>
  <c r="AP9" i="7" l="1"/>
  <c r="L9" i="7"/>
  <c r="O9" i="7" s="1"/>
  <c r="M6" i="7"/>
  <c r="L6" i="7"/>
  <c r="O6" i="7" s="1"/>
  <c r="L7" i="7"/>
  <c r="O7" i="7" s="1"/>
  <c r="M7" i="7"/>
  <c r="L8" i="7"/>
  <c r="O8" i="7" s="1"/>
  <c r="M8" i="7"/>
  <c r="M9" i="7"/>
  <c r="L10" i="7"/>
  <c r="AN10" i="7" s="1"/>
  <c r="M10" i="7"/>
  <c r="L11" i="7"/>
  <c r="O11" i="7" s="1"/>
  <c r="M11" i="7"/>
  <c r="L12" i="7"/>
  <c r="AN12" i="7" s="1"/>
  <c r="M12" i="7"/>
  <c r="L13" i="7"/>
  <c r="AN13" i="7" s="1"/>
  <c r="M13" i="7"/>
  <c r="L14" i="7"/>
  <c r="AN14" i="7" s="1"/>
  <c r="M14" i="7"/>
  <c r="L15" i="7"/>
  <c r="AN15" i="7" s="1"/>
  <c r="M15" i="7"/>
  <c r="L16" i="7"/>
  <c r="AN16" i="7" s="1"/>
  <c r="M16" i="7"/>
  <c r="L17" i="7"/>
  <c r="AN17" i="7" s="1"/>
  <c r="M17" i="7"/>
  <c r="L18" i="7"/>
  <c r="AN18" i="7" s="1"/>
  <c r="M18" i="7"/>
  <c r="L19" i="7"/>
  <c r="AN19" i="7" s="1"/>
  <c r="M19" i="7"/>
  <c r="L20" i="7"/>
  <c r="AN20" i="7" s="1"/>
  <c r="M20" i="7"/>
  <c r="L21" i="7"/>
  <c r="AN21" i="7" s="1"/>
  <c r="M21" i="7"/>
  <c r="L22" i="7"/>
  <c r="AN22" i="7" s="1"/>
  <c r="M22" i="7"/>
  <c r="L23" i="7"/>
  <c r="AN23" i="7" s="1"/>
  <c r="M23" i="7"/>
  <c r="L24" i="7"/>
  <c r="AN24" i="7" s="1"/>
  <c r="M24" i="7"/>
  <c r="L25" i="7"/>
  <c r="AN25" i="7" s="1"/>
  <c r="M25" i="7"/>
  <c r="L26" i="7"/>
  <c r="AN26" i="7" s="1"/>
  <c r="M26" i="7"/>
  <c r="L27" i="7"/>
  <c r="M27" i="7"/>
  <c r="L28" i="7"/>
  <c r="M28" i="7"/>
  <c r="L29" i="7"/>
  <c r="M29" i="7"/>
  <c r="L30" i="7"/>
  <c r="M30" i="7"/>
  <c r="L31" i="7"/>
  <c r="M31" i="7"/>
  <c r="L32" i="7"/>
  <c r="M32" i="7"/>
  <c r="L33" i="7"/>
  <c r="M33" i="7"/>
  <c r="L34" i="7"/>
  <c r="M34" i="7"/>
  <c r="L35" i="7"/>
  <c r="M35" i="7"/>
  <c r="L36" i="7"/>
  <c r="M36" i="7"/>
  <c r="L37" i="7"/>
  <c r="M37" i="7"/>
  <c r="L38" i="7"/>
  <c r="M38" i="7"/>
  <c r="L39" i="7"/>
  <c r="M39" i="7"/>
  <c r="O12" i="7" l="1"/>
  <c r="AN11" i="7"/>
  <c r="O10" i="7"/>
  <c r="AN8" i="7"/>
  <c r="AN7" i="7"/>
  <c r="AN9" i="7"/>
  <c r="L40" i="7"/>
  <c r="O40" i="7" s="1"/>
  <c r="M40" i="7"/>
  <c r="E16" i="19"/>
  <c r="H16" i="19"/>
  <c r="E17" i="19"/>
  <c r="H17" i="19"/>
  <c r="E18" i="19"/>
  <c r="H18" i="19"/>
  <c r="E19" i="19"/>
  <c r="H19" i="19"/>
  <c r="E20" i="19"/>
  <c r="H20" i="19"/>
  <c r="E21" i="19"/>
  <c r="H21" i="19"/>
  <c r="E22" i="19"/>
  <c r="H22" i="19"/>
  <c r="E23" i="19"/>
  <c r="H23" i="19"/>
  <c r="E24" i="19"/>
  <c r="H24" i="19"/>
  <c r="E25" i="19"/>
  <c r="H25" i="19"/>
  <c r="E26" i="19"/>
  <c r="H26" i="19"/>
  <c r="E27" i="19"/>
  <c r="H27" i="19"/>
  <c r="E28" i="19"/>
  <c r="H28" i="19"/>
  <c r="E29" i="19"/>
  <c r="H29" i="19"/>
  <c r="E30" i="19"/>
  <c r="H30" i="19"/>
  <c r="E31" i="19"/>
  <c r="H31" i="19"/>
  <c r="E32" i="19"/>
  <c r="H32" i="19"/>
  <c r="E33" i="19"/>
  <c r="H33" i="19"/>
  <c r="E34" i="19"/>
  <c r="H34" i="19"/>
  <c r="E35" i="19"/>
  <c r="H35" i="19"/>
  <c r="E36" i="19"/>
  <c r="H36" i="19"/>
  <c r="E37" i="19"/>
  <c r="H37" i="19"/>
  <c r="E38" i="19"/>
  <c r="H38" i="19"/>
  <c r="E39" i="19"/>
  <c r="H39" i="19"/>
  <c r="E15" i="19"/>
  <c r="H15" i="19"/>
  <c r="E14" i="19"/>
  <c r="H14" i="19"/>
  <c r="O29" i="7"/>
  <c r="Y29" i="7"/>
  <c r="AK29" i="7" s="1"/>
  <c r="AF29" i="7"/>
  <c r="AE29" i="7" s="1"/>
  <c r="AH29" i="7"/>
  <c r="AI29" i="7"/>
  <c r="AJ29" i="7"/>
  <c r="AN29" i="7"/>
  <c r="AO29" i="7"/>
  <c r="AP29" i="7"/>
  <c r="AS29" i="7" s="1"/>
  <c r="O30" i="7"/>
  <c r="Y30" i="7"/>
  <c r="AK30" i="7" s="1"/>
  <c r="AF30" i="7"/>
  <c r="AE30" i="7" s="1"/>
  <c r="AH30" i="7"/>
  <c r="AI30" i="7"/>
  <c r="AJ30" i="7"/>
  <c r="AN30" i="7"/>
  <c r="AO30" i="7"/>
  <c r="AP30" i="7"/>
  <c r="O31" i="7"/>
  <c r="Y31" i="7"/>
  <c r="AK31" i="7" s="1"/>
  <c r="AF31" i="7"/>
  <c r="AE31" i="7" s="1"/>
  <c r="AH31" i="7"/>
  <c r="AI31" i="7"/>
  <c r="AJ31" i="7"/>
  <c r="AN31" i="7"/>
  <c r="AO31" i="7"/>
  <c r="AP31" i="7"/>
  <c r="AS31" i="7" s="1"/>
  <c r="O32" i="7"/>
  <c r="Y32" i="7"/>
  <c r="AK32" i="7" s="1"/>
  <c r="AF32" i="7"/>
  <c r="AE32" i="7" s="1"/>
  <c r="AH32" i="7"/>
  <c r="AI32" i="7"/>
  <c r="AJ32" i="7"/>
  <c r="AN32" i="7"/>
  <c r="AO32" i="7"/>
  <c r="AP32" i="7"/>
  <c r="O33" i="7"/>
  <c r="Y33" i="7"/>
  <c r="AK33" i="7" s="1"/>
  <c r="AF33" i="7"/>
  <c r="AE33" i="7" s="1"/>
  <c r="AH33" i="7"/>
  <c r="AI33" i="7"/>
  <c r="AJ33" i="7"/>
  <c r="AN33" i="7"/>
  <c r="AO33" i="7"/>
  <c r="AP33" i="7"/>
  <c r="AS33" i="7" s="1"/>
  <c r="O34" i="7"/>
  <c r="Y34" i="7"/>
  <c r="AF34" i="7"/>
  <c r="AE34" i="7" s="1"/>
  <c r="AH34" i="7"/>
  <c r="AI34" i="7"/>
  <c r="AJ34" i="7"/>
  <c r="AN34" i="7"/>
  <c r="AO34" i="7"/>
  <c r="AP34" i="7"/>
  <c r="AS34" i="7" s="1"/>
  <c r="O35" i="7"/>
  <c r="Y35" i="7"/>
  <c r="AK35" i="7" s="1"/>
  <c r="AF35" i="7"/>
  <c r="AE35" i="7" s="1"/>
  <c r="AH35" i="7"/>
  <c r="AI35" i="7"/>
  <c r="AJ35" i="7"/>
  <c r="AN35" i="7"/>
  <c r="AO35" i="7"/>
  <c r="AP35" i="7"/>
  <c r="AS35" i="7" s="1"/>
  <c r="O36" i="7"/>
  <c r="Y36" i="7"/>
  <c r="AK36" i="7" s="1"/>
  <c r="AF36" i="7"/>
  <c r="AE36" i="7" s="1"/>
  <c r="AH36" i="7"/>
  <c r="AI36" i="7"/>
  <c r="AJ36" i="7"/>
  <c r="AN36" i="7"/>
  <c r="AO36" i="7"/>
  <c r="AP36" i="7"/>
  <c r="O37" i="7"/>
  <c r="Y37" i="7"/>
  <c r="AK37" i="7" s="1"/>
  <c r="AF37" i="7"/>
  <c r="AE37" i="7" s="1"/>
  <c r="AH37" i="7"/>
  <c r="AI37" i="7"/>
  <c r="AJ37" i="7"/>
  <c r="AN37" i="7"/>
  <c r="AO37" i="7"/>
  <c r="AP37" i="7"/>
  <c r="AS37" i="7" s="1"/>
  <c r="O38" i="7"/>
  <c r="Y38" i="7"/>
  <c r="AL38" i="7" s="1"/>
  <c r="AF38" i="7"/>
  <c r="AE38" i="7" s="1"/>
  <c r="AH38" i="7"/>
  <c r="AI38" i="7"/>
  <c r="AJ38" i="7"/>
  <c r="AN38" i="7"/>
  <c r="AO38" i="7"/>
  <c r="AP38" i="7"/>
  <c r="AS38" i="7" s="1"/>
  <c r="O39" i="7"/>
  <c r="Y39" i="7"/>
  <c r="AK39" i="7" s="1"/>
  <c r="AF39" i="7"/>
  <c r="AE39" i="7" s="1"/>
  <c r="AH39" i="7"/>
  <c r="AI39" i="7"/>
  <c r="AJ39" i="7"/>
  <c r="AN39" i="7"/>
  <c r="AO39" i="7"/>
  <c r="AP39" i="7"/>
  <c r="Y40" i="7"/>
  <c r="AL40" i="7" s="1"/>
  <c r="AF40" i="7"/>
  <c r="AE40" i="7" s="1"/>
  <c r="AH40" i="7"/>
  <c r="AI40" i="7"/>
  <c r="AJ40" i="7"/>
  <c r="AO40" i="7"/>
  <c r="AP40" i="7"/>
  <c r="O41" i="7"/>
  <c r="S41" i="7"/>
  <c r="T41" i="7"/>
  <c r="U41" i="7"/>
  <c r="AH41" i="7"/>
  <c r="AI41" i="7"/>
  <c r="AJ41" i="7"/>
  <c r="AK41" i="7"/>
  <c r="AL41" i="7"/>
  <c r="BA41" i="7" s="1"/>
  <c r="AN41" i="7"/>
  <c r="AO41" i="7"/>
  <c r="AP41" i="7"/>
  <c r="BB41" i="7"/>
  <c r="BE41" i="7" s="1"/>
  <c r="O42" i="7"/>
  <c r="S42" i="7"/>
  <c r="T42" i="7"/>
  <c r="U42" i="7"/>
  <c r="Y42" i="7"/>
  <c r="AL42" i="7" s="1"/>
  <c r="AH42" i="7"/>
  <c r="AI42" i="7"/>
  <c r="AJ42" i="7"/>
  <c r="AK42" i="7"/>
  <c r="AN42" i="7"/>
  <c r="AQ42" i="7" s="1"/>
  <c r="AO42" i="7"/>
  <c r="AP42" i="7"/>
  <c r="AS42" i="7"/>
  <c r="BB42" i="7"/>
  <c r="BC42" i="7" s="1"/>
  <c r="O43" i="7"/>
  <c r="S43" i="7"/>
  <c r="T43" i="7"/>
  <c r="U43" i="7"/>
  <c r="Y43" i="7"/>
  <c r="AK43" i="7" s="1"/>
  <c r="AH43" i="7"/>
  <c r="AI43" i="7"/>
  <c r="AJ43" i="7"/>
  <c r="AL43" i="7"/>
  <c r="AN43" i="7"/>
  <c r="AO43" i="7"/>
  <c r="AP43" i="7"/>
  <c r="AS43" i="7" s="1"/>
  <c r="BA43" i="7"/>
  <c r="O44" i="7"/>
  <c r="S44" i="7"/>
  <c r="T44" i="7"/>
  <c r="U44" i="7"/>
  <c r="Y44" i="7"/>
  <c r="AH44" i="7"/>
  <c r="AI44" i="7"/>
  <c r="AJ44" i="7"/>
  <c r="AK44" i="7"/>
  <c r="AN44" i="7"/>
  <c r="AO44" i="7"/>
  <c r="AP44" i="7"/>
  <c r="AQ44" i="7"/>
  <c r="AS44" i="7"/>
  <c r="BB44" i="7"/>
  <c r="O45" i="7"/>
  <c r="S45" i="7"/>
  <c r="T45" i="7"/>
  <c r="U45" i="7"/>
  <c r="Y45" i="7"/>
  <c r="AL45" i="7" s="1"/>
  <c r="AH45" i="7"/>
  <c r="AI45" i="7"/>
  <c r="AJ45" i="7"/>
  <c r="AK45" i="7"/>
  <c r="AN45" i="7"/>
  <c r="AQ45" i="7" s="1"/>
  <c r="AO45" i="7"/>
  <c r="AP45" i="7"/>
  <c r="AS45" i="7" s="1"/>
  <c r="BB45" i="7"/>
  <c r="BC45" i="7" s="1"/>
  <c r="O46" i="7"/>
  <c r="S46" i="7"/>
  <c r="T46" i="7"/>
  <c r="U46" i="7"/>
  <c r="Y46" i="7"/>
  <c r="BB46" i="7" s="1"/>
  <c r="AH46" i="7"/>
  <c r="AI46" i="7"/>
  <c r="AJ46" i="7"/>
  <c r="AK46" i="7"/>
  <c r="AN46" i="7"/>
  <c r="AQ46" i="7" s="1"/>
  <c r="AO46" i="7"/>
  <c r="AP46" i="7"/>
  <c r="AS46" i="7"/>
  <c r="O47" i="7"/>
  <c r="S47" i="7"/>
  <c r="T47" i="7"/>
  <c r="U47" i="7"/>
  <c r="Y47" i="7"/>
  <c r="AL47" i="7" s="1"/>
  <c r="AH47" i="7"/>
  <c r="AI47" i="7"/>
  <c r="AJ47" i="7"/>
  <c r="AK47" i="7"/>
  <c r="AN47" i="7"/>
  <c r="AO47" i="7"/>
  <c r="AP47" i="7"/>
  <c r="AQ47" i="7"/>
  <c r="AS47" i="7"/>
  <c r="BB47" i="7"/>
  <c r="BC47" i="7" s="1"/>
  <c r="O48" i="7"/>
  <c r="S48" i="7"/>
  <c r="T48" i="7"/>
  <c r="U48" i="7"/>
  <c r="Y48" i="7"/>
  <c r="AL48" i="7" s="1"/>
  <c r="AH48" i="7"/>
  <c r="AI48" i="7"/>
  <c r="AJ48" i="7"/>
  <c r="AK48" i="7"/>
  <c r="AN48" i="7"/>
  <c r="AO48" i="7"/>
  <c r="AP48" i="7"/>
  <c r="BB48" i="7"/>
  <c r="BE48" i="7" s="1"/>
  <c r="O49" i="7"/>
  <c r="S49" i="7"/>
  <c r="T49" i="7"/>
  <c r="U49" i="7"/>
  <c r="Y49" i="7"/>
  <c r="AL49" i="7" s="1"/>
  <c r="AH49" i="7"/>
  <c r="AI49" i="7"/>
  <c r="AJ49" i="7"/>
  <c r="AK49" i="7"/>
  <c r="AN49" i="7"/>
  <c r="AO49" i="7"/>
  <c r="AP49" i="7"/>
  <c r="AQ49" i="7"/>
  <c r="AS49" i="7"/>
  <c r="BB49" i="7"/>
  <c r="O50" i="7"/>
  <c r="S50" i="7"/>
  <c r="T50" i="7"/>
  <c r="U50" i="7"/>
  <c r="Y50" i="7"/>
  <c r="AL50" i="7" s="1"/>
  <c r="AH50" i="7"/>
  <c r="AI50" i="7"/>
  <c r="AJ50" i="7"/>
  <c r="AK50" i="7"/>
  <c r="AN50" i="7"/>
  <c r="AQ50" i="7" s="1"/>
  <c r="AO50" i="7"/>
  <c r="AP50" i="7"/>
  <c r="BB50" i="7"/>
  <c r="BE50" i="7" s="1"/>
  <c r="O51" i="7"/>
  <c r="S51" i="7"/>
  <c r="T51" i="7"/>
  <c r="U51" i="7"/>
  <c r="Y51" i="7"/>
  <c r="AL51" i="7" s="1"/>
  <c r="AH51" i="7"/>
  <c r="AI51" i="7"/>
  <c r="AJ51" i="7"/>
  <c r="AK51" i="7"/>
  <c r="AN51" i="7"/>
  <c r="AO51" i="7"/>
  <c r="AP51" i="7"/>
  <c r="AQ51" i="7"/>
  <c r="AS51" i="7"/>
  <c r="BB51" i="7"/>
  <c r="O52" i="7"/>
  <c r="S52" i="7"/>
  <c r="T52" i="7"/>
  <c r="U52" i="7"/>
  <c r="Y52" i="7"/>
  <c r="AH52" i="7"/>
  <c r="AI52" i="7"/>
  <c r="AJ52" i="7"/>
  <c r="AK52" i="7"/>
  <c r="AL52" i="7"/>
  <c r="AN52" i="7"/>
  <c r="AO52" i="7"/>
  <c r="AP52" i="7"/>
  <c r="BA52" i="7"/>
  <c r="BB52" i="7"/>
  <c r="BE52" i="7"/>
  <c r="O53" i="7"/>
  <c r="S53" i="7"/>
  <c r="T53" i="7"/>
  <c r="U53" i="7"/>
  <c r="Y53" i="7"/>
  <c r="AL53" i="7" s="1"/>
  <c r="AH53" i="7"/>
  <c r="AI53" i="7"/>
  <c r="AJ53" i="7"/>
  <c r="AK53" i="7"/>
  <c r="AN53" i="7"/>
  <c r="AQ53" i="7" s="1"/>
  <c r="AO53" i="7"/>
  <c r="AP53" i="7"/>
  <c r="AS53" i="7" s="1"/>
  <c r="BB53" i="7"/>
  <c r="O54" i="7"/>
  <c r="S54" i="7"/>
  <c r="T54" i="7"/>
  <c r="U54" i="7"/>
  <c r="Y54" i="7"/>
  <c r="AL54" i="7" s="1"/>
  <c r="AH54" i="7"/>
  <c r="AI54" i="7"/>
  <c r="AJ54" i="7"/>
  <c r="AK54" i="7"/>
  <c r="AN54" i="7"/>
  <c r="AO54" i="7"/>
  <c r="AP54" i="7"/>
  <c r="BB54" i="7"/>
  <c r="BE54" i="7" s="1"/>
  <c r="O55" i="7"/>
  <c r="S55" i="7"/>
  <c r="T55" i="7"/>
  <c r="U55" i="7"/>
  <c r="Y55" i="7"/>
  <c r="AL55" i="7" s="1"/>
  <c r="AH55" i="7"/>
  <c r="AI55" i="7"/>
  <c r="AJ55" i="7"/>
  <c r="AK55" i="7"/>
  <c r="AN55" i="7"/>
  <c r="AQ55" i="7" s="1"/>
  <c r="AO55" i="7"/>
  <c r="AP55" i="7"/>
  <c r="AS55" i="7"/>
  <c r="BB55" i="7"/>
  <c r="O56" i="7"/>
  <c r="S56" i="7"/>
  <c r="T56" i="7"/>
  <c r="U56" i="7"/>
  <c r="Y56" i="7"/>
  <c r="AL56" i="7" s="1"/>
  <c r="AH56" i="7"/>
  <c r="AI56" i="7"/>
  <c r="AJ56" i="7"/>
  <c r="AK56" i="7"/>
  <c r="AN56" i="7"/>
  <c r="AO56" i="7"/>
  <c r="AP56" i="7"/>
  <c r="BB56" i="7"/>
  <c r="BE56" i="7" s="1"/>
  <c r="O57" i="7"/>
  <c r="S57" i="7"/>
  <c r="T57" i="7"/>
  <c r="U57" i="7"/>
  <c r="Y57" i="7"/>
  <c r="AK57" i="7" s="1"/>
  <c r="AH57" i="7"/>
  <c r="AI57" i="7"/>
  <c r="AJ57" i="7"/>
  <c r="AN57" i="7"/>
  <c r="AO57" i="7"/>
  <c r="AP57" i="7"/>
  <c r="AQ57" i="7"/>
  <c r="AS57" i="7"/>
  <c r="O58" i="7"/>
  <c r="S58" i="7"/>
  <c r="T58" i="7"/>
  <c r="U58" i="7"/>
  <c r="Y58" i="7"/>
  <c r="AH58" i="7"/>
  <c r="AI58" i="7"/>
  <c r="AJ58" i="7"/>
  <c r="AK58" i="7"/>
  <c r="AN58" i="7"/>
  <c r="AO58" i="7"/>
  <c r="AP58" i="7"/>
  <c r="AS58" i="7" s="1"/>
  <c r="BB58" i="7"/>
  <c r="BE58" i="7" s="1"/>
  <c r="O59" i="7"/>
  <c r="S59" i="7"/>
  <c r="T59" i="7"/>
  <c r="U59" i="7"/>
  <c r="Y59" i="7"/>
  <c r="AK59" i="7" s="1"/>
  <c r="AH59" i="7"/>
  <c r="AI59" i="7"/>
  <c r="AJ59" i="7"/>
  <c r="AN59" i="7"/>
  <c r="AQ59" i="7" s="1"/>
  <c r="AO59" i="7"/>
  <c r="AP59" i="7"/>
  <c r="AS59" i="7"/>
  <c r="O60" i="7"/>
  <c r="S60" i="7"/>
  <c r="T60" i="7"/>
  <c r="U60" i="7"/>
  <c r="Y60" i="7"/>
  <c r="AL60" i="7" s="1"/>
  <c r="AH60" i="7"/>
  <c r="AI60" i="7"/>
  <c r="AJ60" i="7"/>
  <c r="AK60" i="7"/>
  <c r="AN60" i="7"/>
  <c r="AQ60" i="7" s="1"/>
  <c r="AO60" i="7"/>
  <c r="AP60" i="7"/>
  <c r="AS60" i="7" s="1"/>
  <c r="BB60" i="7"/>
  <c r="BE60" i="7" s="1"/>
  <c r="O61" i="7"/>
  <c r="S61" i="7"/>
  <c r="T61" i="7"/>
  <c r="U61" i="7"/>
  <c r="Y61" i="7"/>
  <c r="AK61" i="7" s="1"/>
  <c r="AH61" i="7"/>
  <c r="AI61" i="7"/>
  <c r="AJ61" i="7"/>
  <c r="AN61" i="7"/>
  <c r="AQ61" i="7" s="1"/>
  <c r="AO61" i="7"/>
  <c r="AP61" i="7"/>
  <c r="AS61" i="7" s="1"/>
  <c r="O62" i="7"/>
  <c r="S62" i="7"/>
  <c r="T62" i="7"/>
  <c r="U62" i="7"/>
  <c r="Y62" i="7"/>
  <c r="AL62" i="7" s="1"/>
  <c r="AH62" i="7"/>
  <c r="AI62" i="7"/>
  <c r="AJ62" i="7"/>
  <c r="AK62" i="7"/>
  <c r="AN62" i="7"/>
  <c r="AO62" i="7"/>
  <c r="AP62" i="7"/>
  <c r="AS62" i="7" s="1"/>
  <c r="BB62" i="7"/>
  <c r="BE62" i="7" s="1"/>
  <c r="O63" i="7"/>
  <c r="S63" i="7"/>
  <c r="T63" i="7"/>
  <c r="U63" i="7"/>
  <c r="Y63" i="7"/>
  <c r="AK63" i="7" s="1"/>
  <c r="AH63" i="7"/>
  <c r="AI63" i="7"/>
  <c r="AJ63" i="7"/>
  <c r="AN63" i="7"/>
  <c r="AO63" i="7"/>
  <c r="AP63" i="7"/>
  <c r="AQ63" i="7"/>
  <c r="AS63" i="7"/>
  <c r="O64" i="7"/>
  <c r="S64" i="7"/>
  <c r="T64" i="7"/>
  <c r="U64" i="7"/>
  <c r="Y64" i="7"/>
  <c r="AL64" i="7" s="1"/>
  <c r="AH64" i="7"/>
  <c r="AI64" i="7"/>
  <c r="AJ64" i="7"/>
  <c r="AK64" i="7"/>
  <c r="AN64" i="7"/>
  <c r="AO64" i="7"/>
  <c r="AP64" i="7"/>
  <c r="AS64" i="7" s="1"/>
  <c r="BB64" i="7"/>
  <c r="BE64" i="7" s="1"/>
  <c r="O65" i="7"/>
  <c r="S65" i="7"/>
  <c r="T65" i="7"/>
  <c r="U65" i="7"/>
  <c r="Y65" i="7"/>
  <c r="AK65" i="7" s="1"/>
  <c r="AH65" i="7"/>
  <c r="AI65" i="7"/>
  <c r="AJ65" i="7"/>
  <c r="AN65" i="7"/>
  <c r="AO65" i="7"/>
  <c r="AP65" i="7"/>
  <c r="AQ65" i="7"/>
  <c r="AS65" i="7"/>
  <c r="O66" i="7"/>
  <c r="S66" i="7"/>
  <c r="T66" i="7"/>
  <c r="U66" i="7"/>
  <c r="Y66" i="7"/>
  <c r="AH66" i="7"/>
  <c r="AI66" i="7"/>
  <c r="AJ66" i="7"/>
  <c r="AK66" i="7"/>
  <c r="AN66" i="7"/>
  <c r="AO66" i="7"/>
  <c r="AP66" i="7"/>
  <c r="AS66" i="7" s="1"/>
  <c r="BB66" i="7"/>
  <c r="BE66" i="7" s="1"/>
  <c r="O67" i="7"/>
  <c r="S67" i="7"/>
  <c r="T67" i="7"/>
  <c r="U67" i="7"/>
  <c r="Y67" i="7"/>
  <c r="AK67" i="7" s="1"/>
  <c r="AH67" i="7"/>
  <c r="AI67" i="7"/>
  <c r="AJ67" i="7"/>
  <c r="AL67" i="7"/>
  <c r="AN67" i="7"/>
  <c r="AO67" i="7"/>
  <c r="AP67" i="7"/>
  <c r="BB67" i="7"/>
  <c r="BE67" i="7" s="1"/>
  <c r="O68" i="7"/>
  <c r="S68" i="7"/>
  <c r="T68" i="7"/>
  <c r="U68" i="7"/>
  <c r="Y68" i="7"/>
  <c r="AL68" i="7" s="1"/>
  <c r="AH68" i="7"/>
  <c r="AI68" i="7"/>
  <c r="AJ68" i="7"/>
  <c r="AK68" i="7"/>
  <c r="AN68" i="7"/>
  <c r="AO68" i="7"/>
  <c r="AP68" i="7"/>
  <c r="AQ68" i="7"/>
  <c r="AS68" i="7"/>
  <c r="BB68" i="7"/>
  <c r="O69" i="7"/>
  <c r="S69" i="7"/>
  <c r="T69" i="7"/>
  <c r="U69" i="7"/>
  <c r="Y69" i="7"/>
  <c r="AK69" i="7" s="1"/>
  <c r="AH69" i="7"/>
  <c r="AI69" i="7"/>
  <c r="AJ69" i="7"/>
  <c r="AL69" i="7"/>
  <c r="AN69" i="7"/>
  <c r="AO69" i="7"/>
  <c r="AP69" i="7"/>
  <c r="BB69" i="7"/>
  <c r="BE69" i="7" s="1"/>
  <c r="O70" i="7"/>
  <c r="S70" i="7"/>
  <c r="T70" i="7"/>
  <c r="U70" i="7"/>
  <c r="Y70" i="7"/>
  <c r="AL70" i="7" s="1"/>
  <c r="AH70" i="7"/>
  <c r="AI70" i="7"/>
  <c r="AJ70" i="7"/>
  <c r="AK70" i="7"/>
  <c r="AN70" i="7"/>
  <c r="AO70" i="7"/>
  <c r="AP70" i="7"/>
  <c r="AQ70" i="7"/>
  <c r="AS70" i="7"/>
  <c r="BB70" i="7"/>
  <c r="O71" i="7"/>
  <c r="S71" i="7"/>
  <c r="T71" i="7"/>
  <c r="U71" i="7"/>
  <c r="Y71" i="7"/>
  <c r="AK71" i="7" s="1"/>
  <c r="AH71" i="7"/>
  <c r="AI71" i="7"/>
  <c r="AJ71" i="7"/>
  <c r="AL71" i="7"/>
  <c r="AN71" i="7"/>
  <c r="AO71" i="7"/>
  <c r="AP71" i="7"/>
  <c r="BB71" i="7"/>
  <c r="BE71" i="7" s="1"/>
  <c r="O72" i="7"/>
  <c r="S72" i="7"/>
  <c r="T72" i="7"/>
  <c r="U72" i="7"/>
  <c r="Y72" i="7"/>
  <c r="AL72" i="7" s="1"/>
  <c r="AH72" i="7"/>
  <c r="AI72" i="7"/>
  <c r="AJ72" i="7"/>
  <c r="AK72" i="7"/>
  <c r="AN72" i="7"/>
  <c r="AQ72" i="7" s="1"/>
  <c r="AO72" i="7"/>
  <c r="AP72" i="7"/>
  <c r="AS72" i="7" s="1"/>
  <c r="BB72" i="7"/>
  <c r="O73" i="7"/>
  <c r="S73" i="7"/>
  <c r="T73" i="7"/>
  <c r="U73" i="7"/>
  <c r="Y73" i="7"/>
  <c r="AK73" i="7" s="1"/>
  <c r="AH73" i="7"/>
  <c r="AI73" i="7"/>
  <c r="AJ73" i="7"/>
  <c r="AL73" i="7"/>
  <c r="AN73" i="7"/>
  <c r="AO73" i="7"/>
  <c r="AP73" i="7"/>
  <c r="BB73" i="7"/>
  <c r="BE73" i="7" s="1"/>
  <c r="O74" i="7"/>
  <c r="S74" i="7"/>
  <c r="T74" i="7"/>
  <c r="U74" i="7"/>
  <c r="Y74" i="7"/>
  <c r="AH74" i="7"/>
  <c r="AI74" i="7"/>
  <c r="AJ74" i="7"/>
  <c r="AK74" i="7"/>
  <c r="AN74" i="7"/>
  <c r="AQ74" i="7" s="1"/>
  <c r="AO74" i="7"/>
  <c r="AP74" i="7"/>
  <c r="AS74" i="7" s="1"/>
  <c r="BB74" i="7"/>
  <c r="O75" i="7"/>
  <c r="S75" i="7"/>
  <c r="T75" i="7"/>
  <c r="U75" i="7"/>
  <c r="Y75" i="7"/>
  <c r="AK75" i="7" s="1"/>
  <c r="AH75" i="7"/>
  <c r="AI75" i="7"/>
  <c r="AJ75" i="7"/>
  <c r="AL75" i="7"/>
  <c r="AN75" i="7"/>
  <c r="AO75" i="7"/>
  <c r="AP75" i="7"/>
  <c r="AS75" i="7" s="1"/>
  <c r="BA75" i="7"/>
  <c r="O76" i="7"/>
  <c r="S76" i="7"/>
  <c r="T76" i="7"/>
  <c r="U76" i="7"/>
  <c r="Y76" i="7"/>
  <c r="AH76" i="7"/>
  <c r="AI76" i="7"/>
  <c r="AJ76" i="7"/>
  <c r="AK76" i="7"/>
  <c r="AN76" i="7"/>
  <c r="AQ76" i="7" s="1"/>
  <c r="AO76" i="7"/>
  <c r="AP76" i="7"/>
  <c r="AS76" i="7" s="1"/>
  <c r="BB76" i="7"/>
  <c r="O77" i="7"/>
  <c r="S77" i="7"/>
  <c r="T77" i="7"/>
  <c r="U77" i="7"/>
  <c r="Y77" i="7"/>
  <c r="AH77" i="7"/>
  <c r="AI77" i="7"/>
  <c r="AJ77" i="7"/>
  <c r="AK77" i="7"/>
  <c r="AN77" i="7"/>
  <c r="AO77" i="7"/>
  <c r="AP77" i="7"/>
  <c r="AS77" i="7" s="1"/>
  <c r="BB77" i="7"/>
  <c r="BE77" i="7" s="1"/>
  <c r="O78" i="7"/>
  <c r="S78" i="7"/>
  <c r="T78" i="7"/>
  <c r="U78" i="7"/>
  <c r="Y78" i="7"/>
  <c r="AH78" i="7"/>
  <c r="AI78" i="7"/>
  <c r="AJ78" i="7"/>
  <c r="AK78" i="7"/>
  <c r="AN78" i="7"/>
  <c r="AO78" i="7"/>
  <c r="AP78" i="7"/>
  <c r="AQ78" i="7"/>
  <c r="AS78" i="7"/>
  <c r="BB78" i="7"/>
  <c r="O79" i="7"/>
  <c r="S79" i="7"/>
  <c r="T79" i="7"/>
  <c r="U79" i="7"/>
  <c r="Y79" i="7"/>
  <c r="AK79" i="7" s="1"/>
  <c r="AH79" i="7"/>
  <c r="AI79" i="7"/>
  <c r="AJ79" i="7"/>
  <c r="AL79" i="7"/>
  <c r="AN79" i="7"/>
  <c r="AO79" i="7"/>
  <c r="AP79" i="7"/>
  <c r="AS79" i="7" s="1"/>
  <c r="BA79" i="7"/>
  <c r="O80" i="7"/>
  <c r="S80" i="7"/>
  <c r="T80" i="7"/>
  <c r="U80" i="7"/>
  <c r="Y80" i="7"/>
  <c r="AH80" i="7"/>
  <c r="AI80" i="7"/>
  <c r="AJ80" i="7"/>
  <c r="AK80" i="7"/>
  <c r="AN80" i="7"/>
  <c r="AO80" i="7"/>
  <c r="AP80" i="7"/>
  <c r="AQ80" i="7"/>
  <c r="AS80" i="7"/>
  <c r="BB80" i="7"/>
  <c r="O81" i="7"/>
  <c r="S81" i="7"/>
  <c r="T81" i="7"/>
  <c r="U81" i="7"/>
  <c r="Y81" i="7"/>
  <c r="AH81" i="7"/>
  <c r="AI81" i="7"/>
  <c r="AJ81" i="7"/>
  <c r="AK81" i="7"/>
  <c r="AR81" i="7" s="1"/>
  <c r="AL81" i="7"/>
  <c r="AN81" i="7"/>
  <c r="AQ81" i="7" s="1"/>
  <c r="AO81" i="7"/>
  <c r="AP81" i="7"/>
  <c r="AS81" i="7" s="1"/>
  <c r="AY81" i="7" s="1"/>
  <c r="AZ81" i="7" s="1"/>
  <c r="BA81" i="7"/>
  <c r="BB81" i="7"/>
  <c r="BC81" i="7" s="1"/>
  <c r="O82" i="7"/>
  <c r="S82" i="7"/>
  <c r="T82" i="7"/>
  <c r="U82" i="7"/>
  <c r="Y82" i="7"/>
  <c r="BB82" i="7" s="1"/>
  <c r="AH82" i="7"/>
  <c r="AI82" i="7"/>
  <c r="AJ82" i="7"/>
  <c r="AK82" i="7"/>
  <c r="AN82" i="7"/>
  <c r="AQ82" i="7" s="1"/>
  <c r="AO82" i="7"/>
  <c r="AP82" i="7"/>
  <c r="AS82" i="7"/>
  <c r="O83" i="7"/>
  <c r="S83" i="7"/>
  <c r="T83" i="7"/>
  <c r="U83" i="7"/>
  <c r="Y83" i="7"/>
  <c r="AH83" i="7"/>
  <c r="AI83" i="7"/>
  <c r="AJ83" i="7"/>
  <c r="AL83" i="7"/>
  <c r="AN83" i="7"/>
  <c r="AO83" i="7"/>
  <c r="AP83" i="7"/>
  <c r="AS83" i="7" s="1"/>
  <c r="O84" i="7"/>
  <c r="S84" i="7"/>
  <c r="T84" i="7"/>
  <c r="U84" i="7"/>
  <c r="Y84" i="7"/>
  <c r="AH84" i="7"/>
  <c r="AI84" i="7"/>
  <c r="AJ84" i="7"/>
  <c r="AK84" i="7"/>
  <c r="AN84" i="7"/>
  <c r="AO84" i="7"/>
  <c r="AP84" i="7"/>
  <c r="AQ84" i="7"/>
  <c r="AS84" i="7"/>
  <c r="BB84" i="7"/>
  <c r="O85" i="7"/>
  <c r="S85" i="7"/>
  <c r="T85" i="7"/>
  <c r="U85" i="7"/>
  <c r="Y85" i="7"/>
  <c r="AH85" i="7"/>
  <c r="AI85" i="7"/>
  <c r="AJ85" i="7"/>
  <c r="AK85" i="7"/>
  <c r="AL85" i="7"/>
  <c r="AN85" i="7"/>
  <c r="AQ85" i="7" s="1"/>
  <c r="AO85" i="7"/>
  <c r="AP85" i="7"/>
  <c r="AS85" i="7" s="1"/>
  <c r="BA85" i="7"/>
  <c r="BB85" i="7"/>
  <c r="BC85" i="7" s="1"/>
  <c r="BE85" i="7"/>
  <c r="O86" i="7"/>
  <c r="S86" i="7"/>
  <c r="T86" i="7"/>
  <c r="U86" i="7"/>
  <c r="Y86" i="7"/>
  <c r="AH86" i="7"/>
  <c r="AI86" i="7"/>
  <c r="AJ86" i="7"/>
  <c r="AK86" i="7"/>
  <c r="AN86" i="7"/>
  <c r="AQ86" i="7" s="1"/>
  <c r="AO86" i="7"/>
  <c r="AP86" i="7"/>
  <c r="AS86" i="7"/>
  <c r="BB86" i="7"/>
  <c r="O87" i="7"/>
  <c r="S87" i="7"/>
  <c r="T87" i="7"/>
  <c r="U87" i="7"/>
  <c r="Y87" i="7"/>
  <c r="AH87" i="7"/>
  <c r="AI87" i="7"/>
  <c r="AJ87" i="7"/>
  <c r="AL87" i="7"/>
  <c r="AN87" i="7"/>
  <c r="AO87" i="7"/>
  <c r="AP87" i="7"/>
  <c r="AS87" i="7" s="1"/>
  <c r="O88" i="7"/>
  <c r="S88" i="7"/>
  <c r="T88" i="7"/>
  <c r="U88" i="7"/>
  <c r="Y88" i="7"/>
  <c r="AH88" i="7"/>
  <c r="AI88" i="7"/>
  <c r="AJ88" i="7"/>
  <c r="AK88" i="7"/>
  <c r="AN88" i="7"/>
  <c r="AO88" i="7"/>
  <c r="AP88" i="7"/>
  <c r="AQ88" i="7"/>
  <c r="AS88" i="7"/>
  <c r="BB88" i="7"/>
  <c r="O89" i="7"/>
  <c r="S89" i="7"/>
  <c r="T89" i="7"/>
  <c r="U89" i="7"/>
  <c r="Y89" i="7"/>
  <c r="AL89" i="7" s="1"/>
  <c r="AH89" i="7"/>
  <c r="AI89" i="7"/>
  <c r="AJ89" i="7"/>
  <c r="AK89" i="7"/>
  <c r="AN89" i="7"/>
  <c r="AO89" i="7"/>
  <c r="AP89" i="7"/>
  <c r="AQ89" i="7"/>
  <c r="AS89" i="7"/>
  <c r="O90" i="7"/>
  <c r="S90" i="7"/>
  <c r="T90" i="7"/>
  <c r="U90" i="7"/>
  <c r="Y90" i="7"/>
  <c r="BB90" i="7" s="1"/>
  <c r="AH90" i="7"/>
  <c r="AI90" i="7"/>
  <c r="AJ90" i="7"/>
  <c r="AL90" i="7"/>
  <c r="AN90" i="7"/>
  <c r="AO90" i="7"/>
  <c r="AP90" i="7"/>
  <c r="O91" i="7"/>
  <c r="S91" i="7"/>
  <c r="T91" i="7"/>
  <c r="U91" i="7"/>
  <c r="Y91" i="7"/>
  <c r="AL91" i="7" s="1"/>
  <c r="AH91" i="7"/>
  <c r="AI91" i="7"/>
  <c r="AJ91" i="7"/>
  <c r="AK91" i="7"/>
  <c r="AN91" i="7"/>
  <c r="AQ91" i="7" s="1"/>
  <c r="AO91" i="7"/>
  <c r="AP91" i="7"/>
  <c r="AS91" i="7"/>
  <c r="O92" i="7"/>
  <c r="S92" i="7"/>
  <c r="T92" i="7"/>
  <c r="U92" i="7"/>
  <c r="Y92" i="7"/>
  <c r="BB92" i="7" s="1"/>
  <c r="AH92" i="7"/>
  <c r="AI92" i="7"/>
  <c r="AJ92" i="7"/>
  <c r="AL92" i="7"/>
  <c r="AN92" i="7"/>
  <c r="AO92" i="7"/>
  <c r="AP92" i="7"/>
  <c r="O93" i="7"/>
  <c r="S93" i="7"/>
  <c r="T93" i="7"/>
  <c r="U93" i="7"/>
  <c r="Y93" i="7"/>
  <c r="AL93" i="7" s="1"/>
  <c r="AH93" i="7"/>
  <c r="AI93" i="7"/>
  <c r="AJ93" i="7"/>
  <c r="AK93" i="7"/>
  <c r="AN93" i="7"/>
  <c r="AQ93" i="7" s="1"/>
  <c r="AO93" i="7"/>
  <c r="AP93" i="7"/>
  <c r="AS93" i="7"/>
  <c r="O94" i="7"/>
  <c r="S94" i="7"/>
  <c r="T94" i="7"/>
  <c r="U94" i="7"/>
  <c r="Y94" i="7"/>
  <c r="BB94" i="7" s="1"/>
  <c r="AH94" i="7"/>
  <c r="AI94" i="7"/>
  <c r="AJ94" i="7"/>
  <c r="AL94" i="7"/>
  <c r="AN94" i="7"/>
  <c r="AO94" i="7"/>
  <c r="AP94" i="7"/>
  <c r="O95" i="7"/>
  <c r="S95" i="7"/>
  <c r="T95" i="7"/>
  <c r="U95" i="7"/>
  <c r="Y95" i="7"/>
  <c r="AL95" i="7" s="1"/>
  <c r="AH95" i="7"/>
  <c r="AI95" i="7"/>
  <c r="AJ95" i="7"/>
  <c r="AK95" i="7"/>
  <c r="AN95" i="7"/>
  <c r="AQ95" i="7" s="1"/>
  <c r="AO95" i="7"/>
  <c r="AP95" i="7"/>
  <c r="AS95" i="7"/>
  <c r="O96" i="7"/>
  <c r="S96" i="7"/>
  <c r="T96" i="7"/>
  <c r="U96" i="7"/>
  <c r="Y96" i="7"/>
  <c r="BB96" i="7" s="1"/>
  <c r="AH96" i="7"/>
  <c r="AI96" i="7"/>
  <c r="AJ96" i="7"/>
  <c r="AL96" i="7"/>
  <c r="AN96" i="7"/>
  <c r="AO96" i="7"/>
  <c r="AP96" i="7"/>
  <c r="O97" i="7"/>
  <c r="S97" i="7"/>
  <c r="T97" i="7"/>
  <c r="U97" i="7"/>
  <c r="Y97" i="7"/>
  <c r="AL97" i="7" s="1"/>
  <c r="AH97" i="7"/>
  <c r="AI97" i="7"/>
  <c r="AJ97" i="7"/>
  <c r="AK97" i="7"/>
  <c r="AN97" i="7"/>
  <c r="AQ97" i="7" s="1"/>
  <c r="AO97" i="7"/>
  <c r="AP97" i="7"/>
  <c r="AS97" i="7"/>
  <c r="O98" i="7"/>
  <c r="S98" i="7"/>
  <c r="T98" i="7"/>
  <c r="U98" i="7"/>
  <c r="Y98" i="7"/>
  <c r="BB98" i="7" s="1"/>
  <c r="AH98" i="7"/>
  <c r="AI98" i="7"/>
  <c r="AJ98" i="7"/>
  <c r="AL98" i="7"/>
  <c r="AN98" i="7"/>
  <c r="AO98" i="7"/>
  <c r="AP98" i="7"/>
  <c r="O99" i="7"/>
  <c r="S99" i="7"/>
  <c r="T99" i="7"/>
  <c r="U99" i="7"/>
  <c r="Y99" i="7"/>
  <c r="AL99" i="7" s="1"/>
  <c r="AH99" i="7"/>
  <c r="AI99" i="7"/>
  <c r="AJ99" i="7"/>
  <c r="AK99" i="7"/>
  <c r="AN99" i="7"/>
  <c r="AQ99" i="7" s="1"/>
  <c r="AO99" i="7"/>
  <c r="AP99" i="7"/>
  <c r="AS99" i="7"/>
  <c r="O100" i="7"/>
  <c r="S100" i="7"/>
  <c r="T100" i="7"/>
  <c r="U100" i="7"/>
  <c r="Y100" i="7"/>
  <c r="BB100" i="7" s="1"/>
  <c r="AH100" i="7"/>
  <c r="AI100" i="7"/>
  <c r="AJ100" i="7"/>
  <c r="AL100" i="7"/>
  <c r="AN100" i="7"/>
  <c r="AO100" i="7"/>
  <c r="AP100" i="7"/>
  <c r="O101" i="7"/>
  <c r="S101" i="7"/>
  <c r="T101" i="7"/>
  <c r="U101" i="7"/>
  <c r="Y101" i="7"/>
  <c r="AL101" i="7" s="1"/>
  <c r="AH101" i="7"/>
  <c r="AI101" i="7"/>
  <c r="AJ101" i="7"/>
  <c r="AK101" i="7"/>
  <c r="AN101" i="7"/>
  <c r="AQ101" i="7" s="1"/>
  <c r="AO101" i="7"/>
  <c r="AP101" i="7"/>
  <c r="AS101" i="7"/>
  <c r="O102" i="7"/>
  <c r="S102" i="7"/>
  <c r="T102" i="7"/>
  <c r="U102" i="7"/>
  <c r="Y102" i="7"/>
  <c r="BB102" i="7" s="1"/>
  <c r="AH102" i="7"/>
  <c r="AI102" i="7"/>
  <c r="AJ102" i="7"/>
  <c r="AL102" i="7"/>
  <c r="AN102" i="7"/>
  <c r="AO102" i="7"/>
  <c r="AP102" i="7"/>
  <c r="O103" i="7"/>
  <c r="S103" i="7"/>
  <c r="T103" i="7"/>
  <c r="U103" i="7"/>
  <c r="Y103" i="7"/>
  <c r="AL103" i="7" s="1"/>
  <c r="AH103" i="7"/>
  <c r="AI103" i="7"/>
  <c r="AJ103" i="7"/>
  <c r="AK103" i="7"/>
  <c r="AN103" i="7"/>
  <c r="AQ103" i="7" s="1"/>
  <c r="AO103" i="7"/>
  <c r="AP103" i="7"/>
  <c r="AS103" i="7"/>
  <c r="O104" i="7"/>
  <c r="S104" i="7"/>
  <c r="T104" i="7"/>
  <c r="U104" i="7"/>
  <c r="Y104" i="7"/>
  <c r="BB104" i="7" s="1"/>
  <c r="AH104" i="7"/>
  <c r="AI104" i="7"/>
  <c r="AJ104" i="7"/>
  <c r="AL104" i="7"/>
  <c r="AN104" i="7"/>
  <c r="AO104" i="7"/>
  <c r="AP104" i="7"/>
  <c r="O105" i="7"/>
  <c r="S105" i="7"/>
  <c r="T105" i="7"/>
  <c r="U105" i="7"/>
  <c r="Y105" i="7"/>
  <c r="AL105" i="7" s="1"/>
  <c r="AH105" i="7"/>
  <c r="AI105" i="7"/>
  <c r="AJ105" i="7"/>
  <c r="AK105" i="7"/>
  <c r="AN105" i="7"/>
  <c r="AQ105" i="7" s="1"/>
  <c r="AO105" i="7"/>
  <c r="AP105" i="7"/>
  <c r="AS105" i="7"/>
  <c r="O106" i="7"/>
  <c r="S106" i="7"/>
  <c r="T106" i="7"/>
  <c r="U106" i="7"/>
  <c r="Y106" i="7"/>
  <c r="BB106" i="7" s="1"/>
  <c r="AH106" i="7"/>
  <c r="AI106" i="7"/>
  <c r="AJ106" i="7"/>
  <c r="AL106" i="7"/>
  <c r="AN106" i="7"/>
  <c r="AO106" i="7"/>
  <c r="AP106" i="7"/>
  <c r="O107" i="7"/>
  <c r="S107" i="7"/>
  <c r="T107" i="7"/>
  <c r="U107" i="7"/>
  <c r="Y107" i="7"/>
  <c r="AL107" i="7" s="1"/>
  <c r="AH107" i="7"/>
  <c r="AI107" i="7"/>
  <c r="AJ107" i="7"/>
  <c r="AK107" i="7"/>
  <c r="AN107" i="7"/>
  <c r="AQ107" i="7" s="1"/>
  <c r="AO107" i="7"/>
  <c r="AP107" i="7"/>
  <c r="AS107" i="7"/>
  <c r="O108" i="7"/>
  <c r="S108" i="7"/>
  <c r="T108" i="7"/>
  <c r="U108" i="7"/>
  <c r="Y108" i="7"/>
  <c r="BB108" i="7" s="1"/>
  <c r="AH108" i="7"/>
  <c r="AI108" i="7"/>
  <c r="AJ108" i="7"/>
  <c r="AL108" i="7"/>
  <c r="AN108" i="7"/>
  <c r="AO108" i="7"/>
  <c r="AP108" i="7"/>
  <c r="O109" i="7"/>
  <c r="S109" i="7"/>
  <c r="T109" i="7"/>
  <c r="U109" i="7"/>
  <c r="Y109" i="7"/>
  <c r="AL109" i="7" s="1"/>
  <c r="AH109" i="7"/>
  <c r="AI109" i="7"/>
  <c r="AJ109" i="7"/>
  <c r="AK109" i="7"/>
  <c r="AN109" i="7"/>
  <c r="AQ109" i="7" s="1"/>
  <c r="AO109" i="7"/>
  <c r="AP109" i="7"/>
  <c r="AS109" i="7"/>
  <c r="O110" i="7"/>
  <c r="S110" i="7"/>
  <c r="T110" i="7"/>
  <c r="U110" i="7"/>
  <c r="Y110" i="7"/>
  <c r="BB110" i="7" s="1"/>
  <c r="AH110" i="7"/>
  <c r="AI110" i="7"/>
  <c r="AJ110" i="7"/>
  <c r="AL110" i="7"/>
  <c r="AN110" i="7"/>
  <c r="AO110" i="7"/>
  <c r="AP110" i="7"/>
  <c r="O111" i="7"/>
  <c r="S111" i="7"/>
  <c r="T111" i="7"/>
  <c r="U111" i="7"/>
  <c r="Y111" i="7"/>
  <c r="AL111" i="7" s="1"/>
  <c r="AH111" i="7"/>
  <c r="AI111" i="7"/>
  <c r="AJ111" i="7"/>
  <c r="AK111" i="7"/>
  <c r="AM111" i="7" s="1"/>
  <c r="AT111" i="7" s="1"/>
  <c r="AN111" i="7"/>
  <c r="AQ111" i="7" s="1"/>
  <c r="AO111" i="7"/>
  <c r="AP111" i="7"/>
  <c r="AS111" i="7"/>
  <c r="O112" i="7"/>
  <c r="S112" i="7"/>
  <c r="T112" i="7"/>
  <c r="U112" i="7"/>
  <c r="Y112" i="7"/>
  <c r="AH112" i="7"/>
  <c r="AI112" i="7"/>
  <c r="AJ112" i="7"/>
  <c r="AL112" i="7"/>
  <c r="AN112" i="7"/>
  <c r="AO112" i="7"/>
  <c r="AP112" i="7"/>
  <c r="AS112" i="7" s="1"/>
  <c r="O113" i="7"/>
  <c r="S113" i="7"/>
  <c r="T113" i="7"/>
  <c r="U113" i="7"/>
  <c r="Y113" i="7"/>
  <c r="AH113" i="7"/>
  <c r="AI113" i="7"/>
  <c r="AJ113" i="7"/>
  <c r="AK113" i="7"/>
  <c r="AN113" i="7"/>
  <c r="AO113" i="7"/>
  <c r="AP113" i="7"/>
  <c r="AQ113" i="7"/>
  <c r="AS113" i="7"/>
  <c r="BB113" i="7"/>
  <c r="O114" i="7"/>
  <c r="S114" i="7"/>
  <c r="T114" i="7"/>
  <c r="U114" i="7"/>
  <c r="Y114" i="7"/>
  <c r="AH114" i="7"/>
  <c r="AI114" i="7"/>
  <c r="AJ114" i="7"/>
  <c r="AK114" i="7"/>
  <c r="AL114" i="7"/>
  <c r="AN114" i="7"/>
  <c r="AQ114" i="7" s="1"/>
  <c r="AO114" i="7"/>
  <c r="AP114" i="7"/>
  <c r="AS114" i="7" s="1"/>
  <c r="BA114" i="7"/>
  <c r="BB114" i="7"/>
  <c r="BC114" i="7" s="1"/>
  <c r="BE114" i="7"/>
  <c r="O115" i="7"/>
  <c r="S115" i="7"/>
  <c r="T115" i="7"/>
  <c r="U115" i="7"/>
  <c r="Y115" i="7"/>
  <c r="AH115" i="7"/>
  <c r="AI115" i="7"/>
  <c r="AJ115" i="7"/>
  <c r="AK115" i="7"/>
  <c r="AN115" i="7"/>
  <c r="AQ115" i="7" s="1"/>
  <c r="AO115" i="7"/>
  <c r="AP115" i="7"/>
  <c r="AS115" i="7"/>
  <c r="BB115" i="7"/>
  <c r="O116" i="7"/>
  <c r="S116" i="7"/>
  <c r="T116" i="7"/>
  <c r="U116" i="7"/>
  <c r="Y116" i="7"/>
  <c r="AH116" i="7"/>
  <c r="AI116" i="7"/>
  <c r="AJ116" i="7"/>
  <c r="AL116" i="7"/>
  <c r="AN116" i="7"/>
  <c r="AO116" i="7"/>
  <c r="AP116" i="7"/>
  <c r="AS116" i="7" s="1"/>
  <c r="O117" i="7"/>
  <c r="S117" i="7"/>
  <c r="T117" i="7"/>
  <c r="U117" i="7"/>
  <c r="Y117" i="7"/>
  <c r="AH117" i="7"/>
  <c r="AI117" i="7"/>
  <c r="AJ117" i="7"/>
  <c r="AK117" i="7"/>
  <c r="AN117" i="7"/>
  <c r="AO117" i="7"/>
  <c r="AP117" i="7"/>
  <c r="AQ117" i="7"/>
  <c r="AS117" i="7"/>
  <c r="BB117" i="7"/>
  <c r="O118" i="7"/>
  <c r="S118" i="7"/>
  <c r="T118" i="7"/>
  <c r="U118" i="7"/>
  <c r="Y118" i="7"/>
  <c r="AL118" i="7" s="1"/>
  <c r="AH118" i="7"/>
  <c r="AI118" i="7"/>
  <c r="AJ118" i="7"/>
  <c r="AK118" i="7"/>
  <c r="AN118" i="7"/>
  <c r="AQ118" i="7" s="1"/>
  <c r="AO118" i="7"/>
  <c r="AP118" i="7"/>
  <c r="AS118" i="7" s="1"/>
  <c r="BB118" i="7"/>
  <c r="BC118" i="7" s="1"/>
  <c r="O119" i="7"/>
  <c r="S119" i="7"/>
  <c r="T119" i="7"/>
  <c r="U119" i="7"/>
  <c r="Y119" i="7"/>
  <c r="BB119" i="7" s="1"/>
  <c r="AH119" i="7"/>
  <c r="AI119" i="7"/>
  <c r="AJ119" i="7"/>
  <c r="AK119" i="7"/>
  <c r="AN119" i="7"/>
  <c r="AQ119" i="7" s="1"/>
  <c r="AO119" i="7"/>
  <c r="AP119" i="7"/>
  <c r="AS119" i="7"/>
  <c r="O120" i="7"/>
  <c r="S120" i="7"/>
  <c r="T120" i="7"/>
  <c r="U120" i="7"/>
  <c r="Y120" i="7"/>
  <c r="AH120" i="7"/>
  <c r="AI120" i="7"/>
  <c r="AJ120" i="7"/>
  <c r="AL120" i="7"/>
  <c r="AN120" i="7"/>
  <c r="AO120" i="7"/>
  <c r="AP120" i="7"/>
  <c r="AS120" i="7" s="1"/>
  <c r="BB120" i="7"/>
  <c r="BC120" i="7" s="1"/>
  <c r="O121" i="7"/>
  <c r="S121" i="7"/>
  <c r="T121" i="7"/>
  <c r="U121" i="7"/>
  <c r="Y121" i="7"/>
  <c r="BB121" i="7" s="1"/>
  <c r="AH121" i="7"/>
  <c r="AI121" i="7"/>
  <c r="AJ121" i="7"/>
  <c r="AK121" i="7"/>
  <c r="AN121" i="7"/>
  <c r="AQ121" i="7" s="1"/>
  <c r="AO121" i="7"/>
  <c r="AP121" i="7"/>
  <c r="AS121" i="7"/>
  <c r="O122" i="7"/>
  <c r="S122" i="7"/>
  <c r="T122" i="7"/>
  <c r="U122" i="7"/>
  <c r="Y122" i="7"/>
  <c r="AK122" i="7" s="1"/>
  <c r="AH122" i="7"/>
  <c r="AI122" i="7"/>
  <c r="AJ122" i="7"/>
  <c r="AL122" i="7"/>
  <c r="AN122" i="7"/>
  <c r="AO122" i="7"/>
  <c r="AP122" i="7"/>
  <c r="AS122" i="7" s="1"/>
  <c r="BA122" i="7"/>
  <c r="O123" i="7"/>
  <c r="S123" i="7"/>
  <c r="T123" i="7"/>
  <c r="U123" i="7"/>
  <c r="Y123" i="7"/>
  <c r="AL123" i="7" s="1"/>
  <c r="AH123" i="7"/>
  <c r="AI123" i="7"/>
  <c r="AJ123" i="7"/>
  <c r="AK123" i="7"/>
  <c r="AN123" i="7"/>
  <c r="AO123" i="7"/>
  <c r="AP123" i="7"/>
  <c r="AQ123" i="7"/>
  <c r="AS123" i="7"/>
  <c r="O124" i="7"/>
  <c r="S124" i="7"/>
  <c r="T124" i="7"/>
  <c r="U124" i="7"/>
  <c r="Y124" i="7"/>
  <c r="AK124" i="7" s="1"/>
  <c r="AH124" i="7"/>
  <c r="AI124" i="7"/>
  <c r="AJ124" i="7"/>
  <c r="AL124" i="7"/>
  <c r="AN124" i="7"/>
  <c r="AO124" i="7"/>
  <c r="AP124" i="7"/>
  <c r="BB124" i="7"/>
  <c r="BC124" i="7" s="1"/>
  <c r="BE124" i="7"/>
  <c r="O125" i="7"/>
  <c r="S125" i="7"/>
  <c r="T125" i="7"/>
  <c r="U125" i="7"/>
  <c r="Y125" i="7"/>
  <c r="AL125" i="7" s="1"/>
  <c r="AH125" i="7"/>
  <c r="AI125" i="7"/>
  <c r="AJ125" i="7"/>
  <c r="AK125" i="7"/>
  <c r="AN125" i="7"/>
  <c r="AQ125" i="7" s="1"/>
  <c r="AO125" i="7"/>
  <c r="AP125" i="7"/>
  <c r="AS125" i="7"/>
  <c r="BB125" i="7"/>
  <c r="BC125" i="7" s="1"/>
  <c r="O126" i="7"/>
  <c r="S126" i="7"/>
  <c r="T126" i="7"/>
  <c r="U126" i="7"/>
  <c r="Y126" i="7"/>
  <c r="AK126" i="7" s="1"/>
  <c r="AH126" i="7"/>
  <c r="AI126" i="7"/>
  <c r="AJ126" i="7"/>
  <c r="AL126" i="7"/>
  <c r="AN126" i="7"/>
  <c r="AO126" i="7"/>
  <c r="AP126" i="7"/>
  <c r="BB126" i="7"/>
  <c r="BC126" i="7" s="1"/>
  <c r="BE126" i="7"/>
  <c r="O127" i="7"/>
  <c r="S127" i="7"/>
  <c r="T127" i="7"/>
  <c r="U127" i="7"/>
  <c r="Y127" i="7"/>
  <c r="AL127" i="7" s="1"/>
  <c r="AH127" i="7"/>
  <c r="AI127" i="7"/>
  <c r="AJ127" i="7"/>
  <c r="AK127" i="7"/>
  <c r="AN127" i="7"/>
  <c r="AQ127" i="7" s="1"/>
  <c r="AO127" i="7"/>
  <c r="AP127" i="7"/>
  <c r="AS127" i="7"/>
  <c r="BB127" i="7"/>
  <c r="BC127" i="7" s="1"/>
  <c r="O128" i="7"/>
  <c r="S128" i="7"/>
  <c r="T128" i="7"/>
  <c r="U128" i="7"/>
  <c r="Y128" i="7"/>
  <c r="AK128" i="7" s="1"/>
  <c r="AH128" i="7"/>
  <c r="AI128" i="7"/>
  <c r="AJ128" i="7"/>
  <c r="AL128" i="7"/>
  <c r="AN128" i="7"/>
  <c r="AO128" i="7"/>
  <c r="AP128" i="7"/>
  <c r="BB128" i="7"/>
  <c r="BC128" i="7" s="1"/>
  <c r="BE128" i="7"/>
  <c r="O129" i="7"/>
  <c r="S129" i="7"/>
  <c r="T129" i="7"/>
  <c r="U129" i="7"/>
  <c r="Y129" i="7"/>
  <c r="AL129" i="7" s="1"/>
  <c r="AH129" i="7"/>
  <c r="AI129" i="7"/>
  <c r="AJ129" i="7"/>
  <c r="AK129" i="7"/>
  <c r="AN129" i="7"/>
  <c r="AQ129" i="7" s="1"/>
  <c r="AO129" i="7"/>
  <c r="AP129" i="7"/>
  <c r="AS129" i="7"/>
  <c r="BB129" i="7"/>
  <c r="BC129" i="7" s="1"/>
  <c r="O130" i="7"/>
  <c r="S130" i="7"/>
  <c r="T130" i="7"/>
  <c r="U130" i="7"/>
  <c r="Y130" i="7"/>
  <c r="AK130" i="7" s="1"/>
  <c r="AH130" i="7"/>
  <c r="AI130" i="7"/>
  <c r="AJ130" i="7"/>
  <c r="AL130" i="7"/>
  <c r="AN130" i="7"/>
  <c r="AO130" i="7"/>
  <c r="AP130" i="7"/>
  <c r="BB130" i="7"/>
  <c r="BC130" i="7" s="1"/>
  <c r="BE130" i="7"/>
  <c r="O131" i="7"/>
  <c r="S131" i="7"/>
  <c r="T131" i="7"/>
  <c r="U131" i="7"/>
  <c r="Y131" i="7"/>
  <c r="AL131" i="7" s="1"/>
  <c r="AH131" i="7"/>
  <c r="AI131" i="7"/>
  <c r="AJ131" i="7"/>
  <c r="AK131" i="7"/>
  <c r="AN131" i="7"/>
  <c r="AQ131" i="7" s="1"/>
  <c r="AO131" i="7"/>
  <c r="AP131" i="7"/>
  <c r="AS131" i="7"/>
  <c r="BB131" i="7"/>
  <c r="BC131" i="7" s="1"/>
  <c r="O132" i="7"/>
  <c r="S132" i="7"/>
  <c r="T132" i="7"/>
  <c r="U132" i="7"/>
  <c r="Y132" i="7"/>
  <c r="AK132" i="7" s="1"/>
  <c r="AH132" i="7"/>
  <c r="AI132" i="7"/>
  <c r="AJ132" i="7"/>
  <c r="AL132" i="7"/>
  <c r="AN132" i="7"/>
  <c r="AO132" i="7"/>
  <c r="AP132" i="7"/>
  <c r="BB132" i="7"/>
  <c r="BC132" i="7" s="1"/>
  <c r="BE132" i="7"/>
  <c r="O133" i="7"/>
  <c r="S133" i="7"/>
  <c r="T133" i="7"/>
  <c r="U133" i="7"/>
  <c r="Y133" i="7"/>
  <c r="AL133" i="7" s="1"/>
  <c r="AH133" i="7"/>
  <c r="AI133" i="7"/>
  <c r="AJ133" i="7"/>
  <c r="AK133" i="7"/>
  <c r="AN133" i="7"/>
  <c r="AQ133" i="7" s="1"/>
  <c r="AO133" i="7"/>
  <c r="AP133" i="7"/>
  <c r="AS133" i="7"/>
  <c r="BB133" i="7"/>
  <c r="BC133" i="7" s="1"/>
  <c r="O134" i="7"/>
  <c r="S134" i="7"/>
  <c r="T134" i="7"/>
  <c r="U134" i="7"/>
  <c r="Y134" i="7"/>
  <c r="AK134" i="7" s="1"/>
  <c r="AH134" i="7"/>
  <c r="AI134" i="7"/>
  <c r="AJ134" i="7"/>
  <c r="AL134" i="7"/>
  <c r="AN134" i="7"/>
  <c r="AO134" i="7"/>
  <c r="AP134" i="7"/>
  <c r="BB134" i="7"/>
  <c r="BC134" i="7" s="1"/>
  <c r="BE134" i="7"/>
  <c r="O135" i="7"/>
  <c r="S135" i="7"/>
  <c r="T135" i="7"/>
  <c r="U135" i="7"/>
  <c r="Y135" i="7"/>
  <c r="AL135" i="7" s="1"/>
  <c r="AH135" i="7"/>
  <c r="AI135" i="7"/>
  <c r="AJ135" i="7"/>
  <c r="AK135" i="7"/>
  <c r="AN135" i="7"/>
  <c r="AQ135" i="7" s="1"/>
  <c r="AO135" i="7"/>
  <c r="AP135" i="7"/>
  <c r="AS135" i="7"/>
  <c r="BB135" i="7"/>
  <c r="BC135" i="7" s="1"/>
  <c r="O136" i="7"/>
  <c r="S136" i="7"/>
  <c r="T136" i="7"/>
  <c r="U136" i="7"/>
  <c r="Y136" i="7"/>
  <c r="AK136" i="7" s="1"/>
  <c r="AH136" i="7"/>
  <c r="AI136" i="7"/>
  <c r="AJ136" i="7"/>
  <c r="AL136" i="7"/>
  <c r="AN136" i="7"/>
  <c r="AO136" i="7"/>
  <c r="AP136" i="7"/>
  <c r="BB136" i="7"/>
  <c r="BC136" i="7" s="1"/>
  <c r="BE136" i="7"/>
  <c r="O137" i="7"/>
  <c r="S137" i="7"/>
  <c r="T137" i="7"/>
  <c r="U137" i="7"/>
  <c r="Y137" i="7"/>
  <c r="AL137" i="7" s="1"/>
  <c r="AH137" i="7"/>
  <c r="AI137" i="7"/>
  <c r="AJ137" i="7"/>
  <c r="AK137" i="7"/>
  <c r="AN137" i="7"/>
  <c r="AQ137" i="7" s="1"/>
  <c r="AO137" i="7"/>
  <c r="AP137" i="7"/>
  <c r="AS137" i="7"/>
  <c r="BB137" i="7"/>
  <c r="BC137" i="7" s="1"/>
  <c r="O138" i="7"/>
  <c r="S138" i="7"/>
  <c r="T138" i="7"/>
  <c r="U138" i="7"/>
  <c r="Y138" i="7"/>
  <c r="AK138" i="7" s="1"/>
  <c r="AH138" i="7"/>
  <c r="AI138" i="7"/>
  <c r="AJ138" i="7"/>
  <c r="AL138" i="7"/>
  <c r="AN138" i="7"/>
  <c r="AO138" i="7"/>
  <c r="AP138" i="7"/>
  <c r="BB138" i="7"/>
  <c r="BC138" i="7" s="1"/>
  <c r="BE138" i="7"/>
  <c r="O139" i="7"/>
  <c r="S139" i="7"/>
  <c r="T139" i="7"/>
  <c r="U139" i="7"/>
  <c r="Y139" i="7"/>
  <c r="AL139" i="7" s="1"/>
  <c r="AH139" i="7"/>
  <c r="AI139" i="7"/>
  <c r="AJ139" i="7"/>
  <c r="AK139" i="7"/>
  <c r="AN139" i="7"/>
  <c r="AQ139" i="7" s="1"/>
  <c r="AO139" i="7"/>
  <c r="AP139" i="7"/>
  <c r="AS139" i="7"/>
  <c r="BB139" i="7"/>
  <c r="BC139" i="7" s="1"/>
  <c r="O140" i="7"/>
  <c r="S140" i="7"/>
  <c r="T140" i="7"/>
  <c r="U140" i="7"/>
  <c r="Y140" i="7"/>
  <c r="AK140" i="7" s="1"/>
  <c r="AH140" i="7"/>
  <c r="AI140" i="7"/>
  <c r="AJ140" i="7"/>
  <c r="AL140" i="7"/>
  <c r="AN140" i="7"/>
  <c r="AO140" i="7"/>
  <c r="AP140" i="7"/>
  <c r="BB140" i="7"/>
  <c r="BC140" i="7" s="1"/>
  <c r="BE140" i="7"/>
  <c r="O141" i="7"/>
  <c r="S141" i="7"/>
  <c r="T141" i="7"/>
  <c r="U141" i="7"/>
  <c r="Y141" i="7"/>
  <c r="AL141" i="7" s="1"/>
  <c r="AH141" i="7"/>
  <c r="AI141" i="7"/>
  <c r="AJ141" i="7"/>
  <c r="AK141" i="7"/>
  <c r="AN141" i="7"/>
  <c r="AQ141" i="7" s="1"/>
  <c r="AO141" i="7"/>
  <c r="AP141" i="7"/>
  <c r="AS141" i="7"/>
  <c r="BB141" i="7"/>
  <c r="BC141" i="7" s="1"/>
  <c r="O142" i="7"/>
  <c r="S142" i="7"/>
  <c r="T142" i="7"/>
  <c r="U142" i="7"/>
  <c r="Y142" i="7"/>
  <c r="AK142" i="7" s="1"/>
  <c r="AH142" i="7"/>
  <c r="AI142" i="7"/>
  <c r="AJ142" i="7"/>
  <c r="AL142" i="7"/>
  <c r="AN142" i="7"/>
  <c r="AO142" i="7"/>
  <c r="AP142" i="7"/>
  <c r="BB142" i="7"/>
  <c r="BC142" i="7" s="1"/>
  <c r="BE142" i="7"/>
  <c r="O143" i="7"/>
  <c r="S143" i="7"/>
  <c r="T143" i="7"/>
  <c r="U143" i="7"/>
  <c r="Y143" i="7"/>
  <c r="AH143" i="7"/>
  <c r="AI143" i="7"/>
  <c r="AJ143" i="7"/>
  <c r="AN143" i="7"/>
  <c r="AO143" i="7"/>
  <c r="AP143" i="7"/>
  <c r="AQ143" i="7"/>
  <c r="AS143" i="7"/>
  <c r="O144" i="7"/>
  <c r="S144" i="7"/>
  <c r="T144" i="7"/>
  <c r="U144" i="7"/>
  <c r="Y144" i="7"/>
  <c r="AK144" i="7" s="1"/>
  <c r="AH144" i="7"/>
  <c r="AI144" i="7"/>
  <c r="AJ144" i="7"/>
  <c r="AL144" i="7"/>
  <c r="AN144" i="7"/>
  <c r="AO144" i="7"/>
  <c r="AP144" i="7"/>
  <c r="AS144" i="7" s="1"/>
  <c r="BB144" i="7"/>
  <c r="BC144" i="7" s="1"/>
  <c r="O145" i="7"/>
  <c r="S145" i="7"/>
  <c r="T145" i="7"/>
  <c r="U145" i="7"/>
  <c r="Y145" i="7"/>
  <c r="AH145" i="7"/>
  <c r="AI145" i="7"/>
  <c r="AJ145" i="7"/>
  <c r="AN145" i="7"/>
  <c r="AO145" i="7"/>
  <c r="AP145" i="7"/>
  <c r="AQ145" i="7"/>
  <c r="AS145" i="7"/>
  <c r="O146" i="7"/>
  <c r="S146" i="7"/>
  <c r="T146" i="7"/>
  <c r="U146" i="7"/>
  <c r="Y146" i="7"/>
  <c r="AK146" i="7" s="1"/>
  <c r="AH146" i="7"/>
  <c r="AI146" i="7"/>
  <c r="AJ146" i="7"/>
  <c r="AL146" i="7"/>
  <c r="AN146" i="7"/>
  <c r="AO146" i="7"/>
  <c r="AP146" i="7"/>
  <c r="AS146" i="7" s="1"/>
  <c r="BB146" i="7"/>
  <c r="BC146" i="7" s="1"/>
  <c r="BE146" i="7"/>
  <c r="O147" i="7"/>
  <c r="S147" i="7"/>
  <c r="T147" i="7"/>
  <c r="U147" i="7"/>
  <c r="Y147" i="7"/>
  <c r="AH147" i="7"/>
  <c r="AI147" i="7"/>
  <c r="AJ147" i="7"/>
  <c r="AN147" i="7"/>
  <c r="AO147" i="7"/>
  <c r="AP147" i="7"/>
  <c r="AQ147" i="7"/>
  <c r="AS147" i="7"/>
  <c r="O148" i="7"/>
  <c r="S148" i="7"/>
  <c r="T148" i="7"/>
  <c r="U148" i="7"/>
  <c r="Y148" i="7"/>
  <c r="AK148" i="7" s="1"/>
  <c r="AH148" i="7"/>
  <c r="AI148" i="7"/>
  <c r="AJ148" i="7"/>
  <c r="AL148" i="7"/>
  <c r="AN148" i="7"/>
  <c r="AO148" i="7"/>
  <c r="AP148" i="7"/>
  <c r="AS148" i="7" s="1"/>
  <c r="BB148" i="7"/>
  <c r="BC148" i="7" s="1"/>
  <c r="O149" i="7"/>
  <c r="S149" i="7"/>
  <c r="T149" i="7"/>
  <c r="U149" i="7"/>
  <c r="Y149" i="7"/>
  <c r="AH149" i="7"/>
  <c r="AI149" i="7"/>
  <c r="AJ149" i="7"/>
  <c r="AN149" i="7"/>
  <c r="AO149" i="7"/>
  <c r="AP149" i="7"/>
  <c r="AQ149" i="7"/>
  <c r="AS149" i="7"/>
  <c r="O150" i="7"/>
  <c r="S150" i="7"/>
  <c r="T150" i="7"/>
  <c r="U150" i="7"/>
  <c r="Y150" i="7"/>
  <c r="AK150" i="7" s="1"/>
  <c r="AH150" i="7"/>
  <c r="AI150" i="7"/>
  <c r="AJ150" i="7"/>
  <c r="AL150" i="7"/>
  <c r="AN150" i="7"/>
  <c r="AO150" i="7"/>
  <c r="AP150" i="7"/>
  <c r="AS150" i="7" s="1"/>
  <c r="BB150" i="7"/>
  <c r="BC150" i="7" s="1"/>
  <c r="BE150" i="7"/>
  <c r="O151" i="7"/>
  <c r="S151" i="7"/>
  <c r="T151" i="7"/>
  <c r="U151" i="7"/>
  <c r="Y151" i="7"/>
  <c r="AH151" i="7"/>
  <c r="AI151" i="7"/>
  <c r="AJ151" i="7"/>
  <c r="AN151" i="7"/>
  <c r="AO151" i="7"/>
  <c r="AP151" i="7"/>
  <c r="AQ151" i="7"/>
  <c r="AS151" i="7"/>
  <c r="O152" i="7"/>
  <c r="S152" i="7"/>
  <c r="T152" i="7"/>
  <c r="U152" i="7"/>
  <c r="Y152" i="7"/>
  <c r="AK152" i="7" s="1"/>
  <c r="AH152" i="7"/>
  <c r="AI152" i="7"/>
  <c r="AJ152" i="7"/>
  <c r="AL152" i="7"/>
  <c r="AN152" i="7"/>
  <c r="AO152" i="7"/>
  <c r="AP152" i="7"/>
  <c r="AS152" i="7" s="1"/>
  <c r="BB152" i="7"/>
  <c r="BC152" i="7" s="1"/>
  <c r="O153" i="7"/>
  <c r="S153" i="7"/>
  <c r="T153" i="7"/>
  <c r="U153" i="7"/>
  <c r="Y153" i="7"/>
  <c r="AH153" i="7"/>
  <c r="AI153" i="7"/>
  <c r="AJ153" i="7"/>
  <c r="AN153" i="7"/>
  <c r="AO153" i="7"/>
  <c r="AP153" i="7"/>
  <c r="AQ153" i="7"/>
  <c r="AS153" i="7"/>
  <c r="O154" i="7"/>
  <c r="S154" i="7"/>
  <c r="T154" i="7"/>
  <c r="U154" i="7"/>
  <c r="Y154" i="7"/>
  <c r="AK154" i="7" s="1"/>
  <c r="AH154" i="7"/>
  <c r="AI154" i="7"/>
  <c r="AJ154" i="7"/>
  <c r="AL154" i="7"/>
  <c r="AN154" i="7"/>
  <c r="AO154" i="7"/>
  <c r="AP154" i="7"/>
  <c r="AS154" i="7" s="1"/>
  <c r="BB154" i="7"/>
  <c r="BC154" i="7" s="1"/>
  <c r="BE154" i="7"/>
  <c r="O155" i="7"/>
  <c r="S155" i="7"/>
  <c r="T155" i="7"/>
  <c r="U155" i="7"/>
  <c r="Y155" i="7"/>
  <c r="AH155" i="7"/>
  <c r="AI155" i="7"/>
  <c r="AJ155" i="7"/>
  <c r="AN155" i="7"/>
  <c r="AO155" i="7"/>
  <c r="AP155" i="7"/>
  <c r="AQ155" i="7"/>
  <c r="AS155" i="7"/>
  <c r="O156" i="7"/>
  <c r="S156" i="7"/>
  <c r="T156" i="7"/>
  <c r="U156" i="7"/>
  <c r="Y156" i="7"/>
  <c r="AK156" i="7" s="1"/>
  <c r="AH156" i="7"/>
  <c r="AI156" i="7"/>
  <c r="AJ156" i="7"/>
  <c r="AL156" i="7"/>
  <c r="AN156" i="7"/>
  <c r="AO156" i="7"/>
  <c r="AP156" i="7"/>
  <c r="AS156" i="7" s="1"/>
  <c r="BB156" i="7"/>
  <c r="BC156" i="7" s="1"/>
  <c r="O157" i="7"/>
  <c r="S157" i="7"/>
  <c r="T157" i="7"/>
  <c r="U157" i="7"/>
  <c r="Y157" i="7"/>
  <c r="AH157" i="7"/>
  <c r="AI157" i="7"/>
  <c r="AJ157" i="7"/>
  <c r="AN157" i="7"/>
  <c r="AO157" i="7"/>
  <c r="AP157" i="7"/>
  <c r="AQ157" i="7"/>
  <c r="AS157" i="7"/>
  <c r="O158" i="7"/>
  <c r="S158" i="7"/>
  <c r="T158" i="7"/>
  <c r="U158" i="7"/>
  <c r="Y158" i="7"/>
  <c r="AK158" i="7" s="1"/>
  <c r="AH158" i="7"/>
  <c r="AI158" i="7"/>
  <c r="AJ158" i="7"/>
  <c r="AL158" i="7"/>
  <c r="AN158" i="7"/>
  <c r="AO158" i="7"/>
  <c r="AP158" i="7"/>
  <c r="AS158" i="7" s="1"/>
  <c r="AR158" i="7"/>
  <c r="BB158" i="7"/>
  <c r="BC158" i="7" s="1"/>
  <c r="O159" i="7"/>
  <c r="S159" i="7"/>
  <c r="T159" i="7"/>
  <c r="U159" i="7"/>
  <c r="Y159" i="7"/>
  <c r="AH159" i="7"/>
  <c r="AI159" i="7"/>
  <c r="AJ159" i="7"/>
  <c r="AN159" i="7"/>
  <c r="AO159" i="7"/>
  <c r="AP159" i="7"/>
  <c r="AQ159" i="7"/>
  <c r="AS159" i="7"/>
  <c r="O160" i="7"/>
  <c r="S160" i="7"/>
  <c r="T160" i="7"/>
  <c r="U160" i="7"/>
  <c r="Y160" i="7"/>
  <c r="AH160" i="7"/>
  <c r="AI160" i="7"/>
  <c r="AJ160" i="7"/>
  <c r="AL160" i="7"/>
  <c r="AN160" i="7"/>
  <c r="AQ160" i="7" s="1"/>
  <c r="AO160" i="7"/>
  <c r="AP160" i="7"/>
  <c r="AS160" i="7" s="1"/>
  <c r="BB160" i="7"/>
  <c r="BC160" i="7" s="1"/>
  <c r="O161" i="7"/>
  <c r="S161" i="7"/>
  <c r="T161" i="7"/>
  <c r="U161" i="7"/>
  <c r="Y161" i="7"/>
  <c r="AL161" i="7" s="1"/>
  <c r="AH161" i="7"/>
  <c r="AI161" i="7"/>
  <c r="AJ161" i="7"/>
  <c r="AK161" i="7"/>
  <c r="AN161" i="7"/>
  <c r="AQ161" i="7" s="1"/>
  <c r="AO161" i="7"/>
  <c r="AP161" i="7"/>
  <c r="AS161" i="7" s="1"/>
  <c r="BB161" i="7"/>
  <c r="BC161" i="7" s="1"/>
  <c r="BE161" i="7"/>
  <c r="O162" i="7"/>
  <c r="S162" i="7"/>
  <c r="T162" i="7"/>
  <c r="U162" i="7"/>
  <c r="Y162" i="7"/>
  <c r="AL162" i="7" s="1"/>
  <c r="AH162" i="7"/>
  <c r="AI162" i="7"/>
  <c r="AJ162" i="7"/>
  <c r="AK162" i="7"/>
  <c r="AN162" i="7"/>
  <c r="AO162" i="7"/>
  <c r="AP162" i="7"/>
  <c r="AQ162" i="7"/>
  <c r="AS162" i="7"/>
  <c r="BB162" i="7"/>
  <c r="BC162" i="7" s="1"/>
  <c r="O163" i="7"/>
  <c r="S163" i="7"/>
  <c r="T163" i="7"/>
  <c r="U163" i="7"/>
  <c r="Y163" i="7"/>
  <c r="AL163" i="7" s="1"/>
  <c r="AH163" i="7"/>
  <c r="AI163" i="7"/>
  <c r="AJ163" i="7"/>
  <c r="AK163" i="7"/>
  <c r="AN163" i="7"/>
  <c r="AQ163" i="7" s="1"/>
  <c r="AO163" i="7"/>
  <c r="AP163" i="7"/>
  <c r="AS163" i="7" s="1"/>
  <c r="BB163" i="7"/>
  <c r="BC163" i="7" s="1"/>
  <c r="BE163" i="7"/>
  <c r="O164" i="7"/>
  <c r="S164" i="7"/>
  <c r="T164" i="7"/>
  <c r="U164" i="7"/>
  <c r="Y164" i="7"/>
  <c r="AL164" i="7" s="1"/>
  <c r="AH164" i="7"/>
  <c r="AI164" i="7"/>
  <c r="AJ164" i="7"/>
  <c r="AK164" i="7"/>
  <c r="AN164" i="7"/>
  <c r="AO164" i="7"/>
  <c r="AP164" i="7"/>
  <c r="AQ164" i="7"/>
  <c r="AS164" i="7"/>
  <c r="BB164" i="7"/>
  <c r="BC164" i="7" s="1"/>
  <c r="O165" i="7"/>
  <c r="S165" i="7"/>
  <c r="T165" i="7"/>
  <c r="U165" i="7"/>
  <c r="Y165" i="7"/>
  <c r="AL165" i="7" s="1"/>
  <c r="AH165" i="7"/>
  <c r="AI165" i="7"/>
  <c r="AJ165" i="7"/>
  <c r="AK165" i="7"/>
  <c r="AN165" i="7"/>
  <c r="AQ165" i="7" s="1"/>
  <c r="AO165" i="7"/>
  <c r="AP165" i="7"/>
  <c r="AS165" i="7" s="1"/>
  <c r="BB165" i="7"/>
  <c r="BC165" i="7" s="1"/>
  <c r="BE165" i="7"/>
  <c r="O166" i="7"/>
  <c r="S166" i="7"/>
  <c r="T166" i="7"/>
  <c r="U166" i="7"/>
  <c r="Y166" i="7"/>
  <c r="AL166" i="7" s="1"/>
  <c r="AH166" i="7"/>
  <c r="AI166" i="7"/>
  <c r="AJ166" i="7"/>
  <c r="AK166" i="7"/>
  <c r="AN166" i="7"/>
  <c r="AO166" i="7"/>
  <c r="AP166" i="7"/>
  <c r="AQ166" i="7"/>
  <c r="AS166" i="7"/>
  <c r="BB166" i="7"/>
  <c r="BC166" i="7" s="1"/>
  <c r="O167" i="7"/>
  <c r="S167" i="7"/>
  <c r="T167" i="7"/>
  <c r="U167" i="7"/>
  <c r="Y167" i="7"/>
  <c r="AL167" i="7" s="1"/>
  <c r="AH167" i="7"/>
  <c r="AI167" i="7"/>
  <c r="AJ167" i="7"/>
  <c r="AK167" i="7"/>
  <c r="AN167" i="7"/>
  <c r="AQ167" i="7" s="1"/>
  <c r="AO167" i="7"/>
  <c r="AP167" i="7"/>
  <c r="AS167" i="7" s="1"/>
  <c r="BB167" i="7"/>
  <c r="BC167" i="7" s="1"/>
  <c r="BE167" i="7"/>
  <c r="O168" i="7"/>
  <c r="S168" i="7"/>
  <c r="T168" i="7"/>
  <c r="U168" i="7"/>
  <c r="Y168" i="7"/>
  <c r="AL168" i="7" s="1"/>
  <c r="AH168" i="7"/>
  <c r="AI168" i="7"/>
  <c r="AJ168" i="7"/>
  <c r="AK168" i="7"/>
  <c r="AN168" i="7"/>
  <c r="AO168" i="7"/>
  <c r="AP168" i="7"/>
  <c r="AQ168" i="7"/>
  <c r="AS168" i="7"/>
  <c r="BB168" i="7"/>
  <c r="BC168" i="7" s="1"/>
  <c r="O169" i="7"/>
  <c r="S169" i="7"/>
  <c r="T169" i="7"/>
  <c r="U169" i="7"/>
  <c r="Y169" i="7"/>
  <c r="AL169" i="7" s="1"/>
  <c r="AH169" i="7"/>
  <c r="AI169" i="7"/>
  <c r="AJ169" i="7"/>
  <c r="AK169" i="7"/>
  <c r="AN169" i="7"/>
  <c r="AQ169" i="7" s="1"/>
  <c r="AO169" i="7"/>
  <c r="AP169" i="7"/>
  <c r="AS169" i="7" s="1"/>
  <c r="BB169" i="7"/>
  <c r="BC169" i="7" s="1"/>
  <c r="BE169" i="7"/>
  <c r="O170" i="7"/>
  <c r="S170" i="7"/>
  <c r="T170" i="7"/>
  <c r="U170" i="7"/>
  <c r="Y170" i="7"/>
  <c r="AL170" i="7" s="1"/>
  <c r="AH170" i="7"/>
  <c r="AI170" i="7"/>
  <c r="AJ170" i="7"/>
  <c r="AK170" i="7"/>
  <c r="AN170" i="7"/>
  <c r="AO170" i="7"/>
  <c r="AP170" i="7"/>
  <c r="AQ170" i="7"/>
  <c r="AS170" i="7"/>
  <c r="BB170" i="7"/>
  <c r="BC170" i="7" s="1"/>
  <c r="O171" i="7"/>
  <c r="S171" i="7"/>
  <c r="T171" i="7"/>
  <c r="U171" i="7"/>
  <c r="Y171" i="7"/>
  <c r="AL171" i="7" s="1"/>
  <c r="AH171" i="7"/>
  <c r="AI171" i="7"/>
  <c r="AJ171" i="7"/>
  <c r="AK171" i="7"/>
  <c r="AN171" i="7"/>
  <c r="AQ171" i="7" s="1"/>
  <c r="AO171" i="7"/>
  <c r="AP171" i="7"/>
  <c r="AS171" i="7" s="1"/>
  <c r="BB171" i="7"/>
  <c r="BC171" i="7" s="1"/>
  <c r="BE171" i="7"/>
  <c r="O172" i="7"/>
  <c r="S172" i="7"/>
  <c r="T172" i="7"/>
  <c r="U172" i="7"/>
  <c r="Y172" i="7"/>
  <c r="AL172" i="7" s="1"/>
  <c r="AH172" i="7"/>
  <c r="AI172" i="7"/>
  <c r="AJ172" i="7"/>
  <c r="AK172" i="7"/>
  <c r="AM172" i="7" s="1"/>
  <c r="AT172" i="7" s="1"/>
  <c r="AN172" i="7"/>
  <c r="AO172" i="7"/>
  <c r="AP172" i="7"/>
  <c r="AQ172" i="7"/>
  <c r="AS172" i="7"/>
  <c r="BB172" i="7"/>
  <c r="O173" i="7"/>
  <c r="S173" i="7"/>
  <c r="T173" i="7"/>
  <c r="U173" i="7"/>
  <c r="Y173" i="7"/>
  <c r="AL173" i="7" s="1"/>
  <c r="AH173" i="7"/>
  <c r="AI173" i="7"/>
  <c r="AJ173" i="7"/>
  <c r="AK173" i="7"/>
  <c r="AN173" i="7"/>
  <c r="AQ173" i="7" s="1"/>
  <c r="AO173" i="7"/>
  <c r="AP173" i="7"/>
  <c r="AS173" i="7" s="1"/>
  <c r="BB173" i="7"/>
  <c r="BC173" i="7" s="1"/>
  <c r="BE173" i="7"/>
  <c r="O174" i="7"/>
  <c r="S174" i="7"/>
  <c r="T174" i="7"/>
  <c r="U174" i="7"/>
  <c r="Y174" i="7"/>
  <c r="AH174" i="7"/>
  <c r="AI174" i="7"/>
  <c r="AJ174" i="7"/>
  <c r="AK174" i="7"/>
  <c r="AN174" i="7"/>
  <c r="AO174" i="7"/>
  <c r="AP174" i="7"/>
  <c r="AQ174" i="7"/>
  <c r="AS174" i="7"/>
  <c r="BB174" i="7"/>
  <c r="O175" i="7"/>
  <c r="S175" i="7"/>
  <c r="T175" i="7"/>
  <c r="U175" i="7"/>
  <c r="Y175" i="7"/>
  <c r="AL175" i="7" s="1"/>
  <c r="AH175" i="7"/>
  <c r="AI175" i="7"/>
  <c r="AJ175" i="7"/>
  <c r="AK175" i="7"/>
  <c r="AN175" i="7"/>
  <c r="AQ175" i="7" s="1"/>
  <c r="AO175" i="7"/>
  <c r="AP175" i="7"/>
  <c r="AS175" i="7" s="1"/>
  <c r="BB175" i="7"/>
  <c r="BC175" i="7" s="1"/>
  <c r="O176" i="7"/>
  <c r="S176" i="7"/>
  <c r="T176" i="7"/>
  <c r="U176" i="7"/>
  <c r="Y176" i="7"/>
  <c r="BB176" i="7" s="1"/>
  <c r="AH176" i="7"/>
  <c r="AI176" i="7"/>
  <c r="AJ176" i="7"/>
  <c r="AK176" i="7"/>
  <c r="AN176" i="7"/>
  <c r="AQ176" i="7" s="1"/>
  <c r="AO176" i="7"/>
  <c r="AP176" i="7"/>
  <c r="AS176" i="7"/>
  <c r="O177" i="7"/>
  <c r="S177" i="7"/>
  <c r="T177" i="7"/>
  <c r="U177" i="7"/>
  <c r="Y177" i="7"/>
  <c r="AK177" i="7" s="1"/>
  <c r="AH177" i="7"/>
  <c r="AI177" i="7"/>
  <c r="AJ177" i="7"/>
  <c r="AL177" i="7"/>
  <c r="AN177" i="7"/>
  <c r="AO177" i="7"/>
  <c r="AP177" i="7"/>
  <c r="AS177" i="7" s="1"/>
  <c r="BA177" i="7"/>
  <c r="O178" i="7"/>
  <c r="S178" i="7"/>
  <c r="T178" i="7"/>
  <c r="U178" i="7"/>
  <c r="Y178" i="7"/>
  <c r="AH178" i="7"/>
  <c r="AI178" i="7"/>
  <c r="AJ178" i="7"/>
  <c r="AK178" i="7"/>
  <c r="AN178" i="7"/>
  <c r="AO178" i="7"/>
  <c r="AP178" i="7"/>
  <c r="AQ178" i="7"/>
  <c r="AS178" i="7"/>
  <c r="BB178" i="7"/>
  <c r="O179" i="7"/>
  <c r="S179" i="7"/>
  <c r="T179" i="7"/>
  <c r="U179" i="7"/>
  <c r="Y179" i="7"/>
  <c r="AL179" i="7" s="1"/>
  <c r="AH179" i="7"/>
  <c r="AI179" i="7"/>
  <c r="AJ179" i="7"/>
  <c r="AK179" i="7"/>
  <c r="AN179" i="7"/>
  <c r="AQ179" i="7" s="1"/>
  <c r="AO179" i="7"/>
  <c r="AP179" i="7"/>
  <c r="AS179" i="7" s="1"/>
  <c r="BB179" i="7"/>
  <c r="BC179" i="7" s="1"/>
  <c r="O180" i="7"/>
  <c r="S180" i="7"/>
  <c r="T180" i="7"/>
  <c r="U180" i="7"/>
  <c r="Y180" i="7"/>
  <c r="BB180" i="7" s="1"/>
  <c r="AH180" i="7"/>
  <c r="AI180" i="7"/>
  <c r="AJ180" i="7"/>
  <c r="AK180" i="7"/>
  <c r="AN180" i="7"/>
  <c r="AQ180" i="7" s="1"/>
  <c r="AO180" i="7"/>
  <c r="AP180" i="7"/>
  <c r="AS180" i="7"/>
  <c r="O181" i="7"/>
  <c r="S181" i="7"/>
  <c r="T181" i="7"/>
  <c r="U181" i="7"/>
  <c r="Y181" i="7"/>
  <c r="AK181" i="7" s="1"/>
  <c r="AH181" i="7"/>
  <c r="AI181" i="7"/>
  <c r="AJ181" i="7"/>
  <c r="AL181" i="7"/>
  <c r="AN181" i="7"/>
  <c r="AO181" i="7"/>
  <c r="AP181" i="7"/>
  <c r="AS181" i="7" s="1"/>
  <c r="BA181" i="7"/>
  <c r="O182" i="7"/>
  <c r="S182" i="7"/>
  <c r="T182" i="7"/>
  <c r="U182" i="7"/>
  <c r="Y182" i="7"/>
  <c r="AH182" i="7"/>
  <c r="AI182" i="7"/>
  <c r="AJ182" i="7"/>
  <c r="AK182" i="7"/>
  <c r="AN182" i="7"/>
  <c r="AO182" i="7"/>
  <c r="AP182" i="7"/>
  <c r="AQ182" i="7"/>
  <c r="AS182" i="7"/>
  <c r="BB182" i="7"/>
  <c r="O183" i="7"/>
  <c r="S183" i="7"/>
  <c r="T183" i="7"/>
  <c r="U183" i="7"/>
  <c r="Y183" i="7"/>
  <c r="AH183" i="7"/>
  <c r="AI183" i="7"/>
  <c r="AJ183" i="7"/>
  <c r="AK183" i="7"/>
  <c r="AN183" i="7"/>
  <c r="AQ183" i="7" s="1"/>
  <c r="AO183" i="7"/>
  <c r="AP183" i="7"/>
  <c r="AS183" i="7" s="1"/>
  <c r="BB183" i="7"/>
  <c r="O184" i="7"/>
  <c r="S184" i="7"/>
  <c r="T184" i="7"/>
  <c r="U184" i="7"/>
  <c r="Y184" i="7"/>
  <c r="BB184" i="7" s="1"/>
  <c r="AH184" i="7"/>
  <c r="AI184" i="7"/>
  <c r="AJ184" i="7"/>
  <c r="AK184" i="7"/>
  <c r="AN184" i="7"/>
  <c r="AQ184" i="7" s="1"/>
  <c r="AO184" i="7"/>
  <c r="AP184" i="7"/>
  <c r="AS184" i="7"/>
  <c r="O185" i="7"/>
  <c r="S185" i="7"/>
  <c r="T185" i="7"/>
  <c r="U185" i="7"/>
  <c r="Y185" i="7"/>
  <c r="AK185" i="7" s="1"/>
  <c r="AH185" i="7"/>
  <c r="AI185" i="7"/>
  <c r="AJ185" i="7"/>
  <c r="AL185" i="7"/>
  <c r="AN185" i="7"/>
  <c r="AO185" i="7"/>
  <c r="AP185" i="7"/>
  <c r="AS185" i="7" s="1"/>
  <c r="BA185" i="7"/>
  <c r="O186" i="7"/>
  <c r="S186" i="7"/>
  <c r="T186" i="7"/>
  <c r="U186" i="7"/>
  <c r="Y186" i="7"/>
  <c r="AH186" i="7"/>
  <c r="AI186" i="7"/>
  <c r="AJ186" i="7"/>
  <c r="AK186" i="7"/>
  <c r="AN186" i="7"/>
  <c r="AO186" i="7"/>
  <c r="AP186" i="7"/>
  <c r="AQ186" i="7"/>
  <c r="AS186" i="7"/>
  <c r="BB186" i="7"/>
  <c r="O187" i="7"/>
  <c r="S187" i="7"/>
  <c r="T187" i="7"/>
  <c r="U187" i="7"/>
  <c r="Y187" i="7"/>
  <c r="AH187" i="7"/>
  <c r="AI187" i="7"/>
  <c r="AJ187" i="7"/>
  <c r="AK187" i="7"/>
  <c r="AN187" i="7"/>
  <c r="AQ187" i="7" s="1"/>
  <c r="AO187" i="7"/>
  <c r="AP187" i="7"/>
  <c r="AS187" i="7" s="1"/>
  <c r="BB187" i="7"/>
  <c r="O188" i="7"/>
  <c r="S188" i="7"/>
  <c r="T188" i="7"/>
  <c r="U188" i="7"/>
  <c r="Y188" i="7"/>
  <c r="BB188" i="7" s="1"/>
  <c r="AH188" i="7"/>
  <c r="AI188" i="7"/>
  <c r="AJ188" i="7"/>
  <c r="AK188" i="7"/>
  <c r="AN188" i="7"/>
  <c r="AQ188" i="7" s="1"/>
  <c r="AO188" i="7"/>
  <c r="AP188" i="7"/>
  <c r="AS188" i="7"/>
  <c r="O189" i="7"/>
  <c r="S189" i="7"/>
  <c r="T189" i="7"/>
  <c r="U189" i="7"/>
  <c r="Y189" i="7"/>
  <c r="AK189" i="7" s="1"/>
  <c r="AH189" i="7"/>
  <c r="AI189" i="7"/>
  <c r="AJ189" i="7"/>
  <c r="AL189" i="7"/>
  <c r="AN189" i="7"/>
  <c r="AO189" i="7"/>
  <c r="AP189" i="7"/>
  <c r="AS189" i="7" s="1"/>
  <c r="BA189" i="7"/>
  <c r="O190" i="7"/>
  <c r="S190" i="7"/>
  <c r="T190" i="7"/>
  <c r="U190" i="7"/>
  <c r="Y190" i="7"/>
  <c r="AH190" i="7"/>
  <c r="AI190" i="7"/>
  <c r="AJ190" i="7"/>
  <c r="AK190" i="7"/>
  <c r="AN190" i="7"/>
  <c r="AO190" i="7"/>
  <c r="AP190" i="7"/>
  <c r="AQ190" i="7"/>
  <c r="AS190" i="7"/>
  <c r="BB190" i="7"/>
  <c r="O191" i="7"/>
  <c r="S191" i="7"/>
  <c r="T191" i="7"/>
  <c r="U191" i="7"/>
  <c r="Y191" i="7"/>
  <c r="AL191" i="7" s="1"/>
  <c r="AH191" i="7"/>
  <c r="AI191" i="7"/>
  <c r="AJ191" i="7"/>
  <c r="AK191" i="7"/>
  <c r="AR191" i="7" s="1"/>
  <c r="AN191" i="7"/>
  <c r="AQ191" i="7" s="1"/>
  <c r="AO191" i="7"/>
  <c r="AP191" i="7"/>
  <c r="AS191" i="7" s="1"/>
  <c r="BA191" i="7"/>
  <c r="O192" i="7"/>
  <c r="S192" i="7"/>
  <c r="T192" i="7"/>
  <c r="U192" i="7"/>
  <c r="Y192" i="7"/>
  <c r="AH192" i="7"/>
  <c r="AI192" i="7"/>
  <c r="AJ192" i="7"/>
  <c r="AK192" i="7"/>
  <c r="AN192" i="7"/>
  <c r="AQ192" i="7" s="1"/>
  <c r="AO192" i="7"/>
  <c r="AP192" i="7"/>
  <c r="AS192" i="7"/>
  <c r="BB192" i="7"/>
  <c r="O193" i="7"/>
  <c r="S193" i="7"/>
  <c r="T193" i="7"/>
  <c r="U193" i="7"/>
  <c r="Y193" i="7"/>
  <c r="AK193" i="7" s="1"/>
  <c r="AH193" i="7"/>
  <c r="AI193" i="7"/>
  <c r="AJ193" i="7"/>
  <c r="AL193" i="7"/>
  <c r="AN193" i="7"/>
  <c r="AO193" i="7"/>
  <c r="AP193" i="7"/>
  <c r="AS193" i="7" s="1"/>
  <c r="BA193" i="7"/>
  <c r="O194" i="7"/>
  <c r="S194" i="7"/>
  <c r="T194" i="7"/>
  <c r="U194" i="7"/>
  <c r="Y194" i="7"/>
  <c r="AH194" i="7"/>
  <c r="AI194" i="7"/>
  <c r="AJ194" i="7"/>
  <c r="AK194" i="7"/>
  <c r="AN194" i="7"/>
  <c r="AO194" i="7"/>
  <c r="AP194" i="7"/>
  <c r="AQ194" i="7"/>
  <c r="AS194" i="7"/>
  <c r="BB194" i="7"/>
  <c r="BC194" i="7" s="1"/>
  <c r="O195" i="7"/>
  <c r="S195" i="7"/>
  <c r="T195" i="7"/>
  <c r="U195" i="7"/>
  <c r="Y195" i="7"/>
  <c r="AH195" i="7"/>
  <c r="AI195" i="7"/>
  <c r="AJ195" i="7"/>
  <c r="AK195" i="7"/>
  <c r="AL195" i="7"/>
  <c r="AN195" i="7"/>
  <c r="AQ195" i="7" s="1"/>
  <c r="AO195" i="7"/>
  <c r="AP195" i="7"/>
  <c r="BA195" i="7"/>
  <c r="BB195" i="7"/>
  <c r="BC195" i="7"/>
  <c r="BE195" i="7"/>
  <c r="O196" i="7"/>
  <c r="S196" i="7"/>
  <c r="T196" i="7"/>
  <c r="U196" i="7"/>
  <c r="Y196" i="7"/>
  <c r="AL196" i="7" s="1"/>
  <c r="AH196" i="7"/>
  <c r="AI196" i="7"/>
  <c r="AJ196" i="7"/>
  <c r="AK196" i="7"/>
  <c r="AN196" i="7"/>
  <c r="AO196" i="7"/>
  <c r="AP196" i="7"/>
  <c r="AQ196" i="7"/>
  <c r="AS196" i="7"/>
  <c r="BB196" i="7"/>
  <c r="BC196" i="7" s="1"/>
  <c r="O197" i="7"/>
  <c r="S197" i="7"/>
  <c r="T197" i="7"/>
  <c r="U197" i="7"/>
  <c r="Y197" i="7"/>
  <c r="AH197" i="7"/>
  <c r="AI197" i="7"/>
  <c r="AJ197" i="7"/>
  <c r="AK197" i="7"/>
  <c r="AL197" i="7"/>
  <c r="AN197" i="7"/>
  <c r="AQ197" i="7" s="1"/>
  <c r="AO197" i="7"/>
  <c r="AP197" i="7"/>
  <c r="BA197" i="7"/>
  <c r="BB197" i="7"/>
  <c r="BC197" i="7"/>
  <c r="BE197" i="7"/>
  <c r="O198" i="7"/>
  <c r="S198" i="7"/>
  <c r="T198" i="7"/>
  <c r="U198" i="7"/>
  <c r="Y198" i="7"/>
  <c r="AL198" i="7" s="1"/>
  <c r="AH198" i="7"/>
  <c r="AI198" i="7"/>
  <c r="AJ198" i="7"/>
  <c r="AK198" i="7"/>
  <c r="AN198" i="7"/>
  <c r="AO198" i="7"/>
  <c r="AP198" i="7"/>
  <c r="AQ198" i="7"/>
  <c r="AS198" i="7"/>
  <c r="BB198" i="7"/>
  <c r="BC198" i="7" s="1"/>
  <c r="O199" i="7"/>
  <c r="S199" i="7"/>
  <c r="T199" i="7"/>
  <c r="U199" i="7"/>
  <c r="Y199" i="7"/>
  <c r="AH199" i="7"/>
  <c r="AI199" i="7"/>
  <c r="AJ199" i="7"/>
  <c r="AK199" i="7"/>
  <c r="AL199" i="7"/>
  <c r="AN199" i="7"/>
  <c r="AQ199" i="7" s="1"/>
  <c r="AO199" i="7"/>
  <c r="AP199" i="7"/>
  <c r="BA199" i="7"/>
  <c r="BB199" i="7"/>
  <c r="BC199" i="7"/>
  <c r="BE199" i="7"/>
  <c r="O200" i="7"/>
  <c r="S200" i="7"/>
  <c r="T200" i="7"/>
  <c r="U200" i="7"/>
  <c r="Y200" i="7"/>
  <c r="AL200" i="7" s="1"/>
  <c r="AH200" i="7"/>
  <c r="AI200" i="7"/>
  <c r="AJ200" i="7"/>
  <c r="AK200" i="7"/>
  <c r="AN200" i="7"/>
  <c r="AO200" i="7"/>
  <c r="AP200" i="7"/>
  <c r="AQ200" i="7"/>
  <c r="AS200" i="7"/>
  <c r="BB200" i="7"/>
  <c r="BC200" i="7" s="1"/>
  <c r="O201" i="7"/>
  <c r="S201" i="7"/>
  <c r="T201" i="7"/>
  <c r="U201" i="7"/>
  <c r="Y201" i="7"/>
  <c r="AH201" i="7"/>
  <c r="AI201" i="7"/>
  <c r="AJ201" i="7"/>
  <c r="AK201" i="7"/>
  <c r="AL201" i="7"/>
  <c r="AN201" i="7"/>
  <c r="AQ201" i="7" s="1"/>
  <c r="AO201" i="7"/>
  <c r="AP201" i="7"/>
  <c r="BA201" i="7"/>
  <c r="BB201" i="7"/>
  <c r="BC201" i="7"/>
  <c r="BE201" i="7"/>
  <c r="O202" i="7"/>
  <c r="S202" i="7"/>
  <c r="T202" i="7"/>
  <c r="U202" i="7"/>
  <c r="Y202" i="7"/>
  <c r="AL202" i="7" s="1"/>
  <c r="AH202" i="7"/>
  <c r="AI202" i="7"/>
  <c r="AJ202" i="7"/>
  <c r="AK202" i="7"/>
  <c r="AN202" i="7"/>
  <c r="AO202" i="7"/>
  <c r="AP202" i="7"/>
  <c r="AQ202" i="7"/>
  <c r="AS202" i="7"/>
  <c r="BB202" i="7"/>
  <c r="BC202" i="7" s="1"/>
  <c r="O203" i="7"/>
  <c r="S203" i="7"/>
  <c r="T203" i="7"/>
  <c r="U203" i="7"/>
  <c r="Y203" i="7"/>
  <c r="AH203" i="7"/>
  <c r="AI203" i="7"/>
  <c r="AJ203" i="7"/>
  <c r="AK203" i="7"/>
  <c r="AL203" i="7"/>
  <c r="AN203" i="7"/>
  <c r="AQ203" i="7" s="1"/>
  <c r="AO203" i="7"/>
  <c r="AP203" i="7"/>
  <c r="BA203" i="7"/>
  <c r="BB203" i="7"/>
  <c r="BC203" i="7"/>
  <c r="BE203" i="7"/>
  <c r="O204" i="7"/>
  <c r="S204" i="7"/>
  <c r="T204" i="7"/>
  <c r="U204" i="7"/>
  <c r="Y204" i="7"/>
  <c r="AL204" i="7" s="1"/>
  <c r="AH204" i="7"/>
  <c r="AI204" i="7"/>
  <c r="AJ204" i="7"/>
  <c r="AK204" i="7"/>
  <c r="AN204" i="7"/>
  <c r="AO204" i="7"/>
  <c r="AP204" i="7"/>
  <c r="AQ204" i="7"/>
  <c r="AS204" i="7"/>
  <c r="BB204" i="7"/>
  <c r="BC204" i="7" s="1"/>
  <c r="O205" i="7"/>
  <c r="S205" i="7"/>
  <c r="T205" i="7"/>
  <c r="U205" i="7"/>
  <c r="Y205" i="7"/>
  <c r="AH205" i="7"/>
  <c r="AI205" i="7"/>
  <c r="AJ205" i="7"/>
  <c r="AK205" i="7"/>
  <c r="AL205" i="7"/>
  <c r="AN205" i="7"/>
  <c r="AQ205" i="7" s="1"/>
  <c r="AO205" i="7"/>
  <c r="AP205" i="7"/>
  <c r="BB205" i="7"/>
  <c r="BC205" i="7" s="1"/>
  <c r="BE205" i="7"/>
  <c r="O206" i="7"/>
  <c r="S206" i="7"/>
  <c r="T206" i="7"/>
  <c r="U206" i="7"/>
  <c r="Y206" i="7"/>
  <c r="AL206" i="7" s="1"/>
  <c r="AH206" i="7"/>
  <c r="AI206" i="7"/>
  <c r="AJ206" i="7"/>
  <c r="AK206" i="7"/>
  <c r="AN206" i="7"/>
  <c r="AO206" i="7"/>
  <c r="AP206" i="7"/>
  <c r="AQ206" i="7"/>
  <c r="AS206" i="7"/>
  <c r="BB206" i="7"/>
  <c r="BC206" i="7" s="1"/>
  <c r="O207" i="7"/>
  <c r="S207" i="7"/>
  <c r="T207" i="7"/>
  <c r="U207" i="7"/>
  <c r="Y207" i="7"/>
  <c r="AL207" i="7" s="1"/>
  <c r="AH207" i="7"/>
  <c r="AI207" i="7"/>
  <c r="AJ207" i="7"/>
  <c r="AK207" i="7"/>
  <c r="AN207" i="7"/>
  <c r="AQ207" i="7" s="1"/>
  <c r="AO207" i="7"/>
  <c r="AP207" i="7"/>
  <c r="AS207" i="7" s="1"/>
  <c r="O208" i="7"/>
  <c r="S208" i="7"/>
  <c r="T208" i="7"/>
  <c r="U208" i="7"/>
  <c r="Y208" i="7"/>
  <c r="AL208" i="7" s="1"/>
  <c r="AH208" i="7"/>
  <c r="AI208" i="7"/>
  <c r="AJ208" i="7"/>
  <c r="AK208" i="7"/>
  <c r="AN208" i="7"/>
  <c r="AO208" i="7"/>
  <c r="AP208" i="7"/>
  <c r="AQ208" i="7"/>
  <c r="AS208" i="7"/>
  <c r="BB208" i="7"/>
  <c r="BC208" i="7" s="1"/>
  <c r="O209" i="7"/>
  <c r="S209" i="7"/>
  <c r="T209" i="7"/>
  <c r="U209" i="7"/>
  <c r="Y209" i="7"/>
  <c r="AH209" i="7"/>
  <c r="AI209" i="7"/>
  <c r="AJ209" i="7"/>
  <c r="AK209" i="7"/>
  <c r="AL209" i="7"/>
  <c r="AN209" i="7"/>
  <c r="AQ209" i="7" s="1"/>
  <c r="AO209" i="7"/>
  <c r="AP209" i="7"/>
  <c r="BB209" i="7"/>
  <c r="BC209" i="7" s="1"/>
  <c r="BE209" i="7"/>
  <c r="Y7" i="7"/>
  <c r="AH7" i="7"/>
  <c r="AI7" i="7"/>
  <c r="AJ7" i="7"/>
  <c r="AO7" i="7"/>
  <c r="AP7" i="7"/>
  <c r="BB7" i="7"/>
  <c r="BE7" i="7" s="1"/>
  <c r="Y8" i="7"/>
  <c r="BB8" i="7" s="1"/>
  <c r="AH8" i="7"/>
  <c r="AI8" i="7"/>
  <c r="AJ8" i="7"/>
  <c r="AO8" i="7"/>
  <c r="AP8" i="7"/>
  <c r="BE8" i="7"/>
  <c r="Y9" i="7"/>
  <c r="AH9" i="7"/>
  <c r="AI9" i="7"/>
  <c r="AJ9" i="7"/>
  <c r="AO9" i="7"/>
  <c r="Y10" i="7"/>
  <c r="AH10" i="7"/>
  <c r="AI10" i="7"/>
  <c r="AJ10" i="7"/>
  <c r="AO10" i="7"/>
  <c r="AQ10" i="7" s="1"/>
  <c r="AP10" i="7"/>
  <c r="BB10" i="7"/>
  <c r="BE10" i="7" s="1"/>
  <c r="Y11" i="7"/>
  <c r="AH11" i="7"/>
  <c r="AI11" i="7"/>
  <c r="AJ11" i="7"/>
  <c r="AO11" i="7"/>
  <c r="AQ11" i="7" s="1"/>
  <c r="AP11" i="7"/>
  <c r="Y12" i="7"/>
  <c r="AH12" i="7"/>
  <c r="AI12" i="7"/>
  <c r="AJ12" i="7"/>
  <c r="AO12" i="7"/>
  <c r="AQ12" i="7" s="1"/>
  <c r="AP12" i="7"/>
  <c r="AS12" i="7" s="1"/>
  <c r="BB12" i="7"/>
  <c r="BE12" i="7" s="1"/>
  <c r="Y13" i="7"/>
  <c r="AH13" i="7"/>
  <c r="AI13" i="7"/>
  <c r="AJ13" i="7"/>
  <c r="AK13" i="7"/>
  <c r="AO13" i="7"/>
  <c r="AQ13" i="7" s="1"/>
  <c r="AP13" i="7"/>
  <c r="AS13" i="7" s="1"/>
  <c r="Y14" i="7"/>
  <c r="AL14" i="7" s="1"/>
  <c r="BA14" i="7" s="1"/>
  <c r="AH14" i="7"/>
  <c r="AI14" i="7"/>
  <c r="AJ14" i="7"/>
  <c r="AK14" i="7"/>
  <c r="AO14" i="7"/>
  <c r="AQ14" i="7" s="1"/>
  <c r="AP14" i="7"/>
  <c r="AS14" i="7" s="1"/>
  <c r="Y15" i="7"/>
  <c r="AL15" i="7" s="1"/>
  <c r="AF15" i="7"/>
  <c r="AE15" i="7" s="1"/>
  <c r="AH15" i="7"/>
  <c r="AI15" i="7"/>
  <c r="AJ15" i="7"/>
  <c r="AO15" i="7"/>
  <c r="AQ15" i="7" s="1"/>
  <c r="AP15" i="7"/>
  <c r="AS15" i="7" s="1"/>
  <c r="BB15" i="7"/>
  <c r="BE15" i="7" s="1"/>
  <c r="Y16" i="7"/>
  <c r="AK16" i="7" s="1"/>
  <c r="AF16" i="7"/>
  <c r="AE16" i="7" s="1"/>
  <c r="AH16" i="7"/>
  <c r="AI16" i="7"/>
  <c r="AJ16" i="7"/>
  <c r="AO16" i="7"/>
  <c r="AQ16" i="7" s="1"/>
  <c r="AP16" i="7"/>
  <c r="AS16" i="7" s="1"/>
  <c r="BB16" i="7"/>
  <c r="BE16" i="7" s="1"/>
  <c r="Y17" i="7"/>
  <c r="AL17" i="7" s="1"/>
  <c r="AF17" i="7"/>
  <c r="AE17" i="7" s="1"/>
  <c r="AH17" i="7"/>
  <c r="AI17" i="7"/>
  <c r="AJ17" i="7"/>
  <c r="AK17" i="7"/>
  <c r="AO17" i="7"/>
  <c r="AQ17" i="7" s="1"/>
  <c r="AP17" i="7"/>
  <c r="AS17" i="7" s="1"/>
  <c r="Y18" i="7"/>
  <c r="AK18" i="7" s="1"/>
  <c r="AF18" i="7"/>
  <c r="AE18" i="7" s="1"/>
  <c r="AH18" i="7"/>
  <c r="AI18" i="7"/>
  <c r="AJ18" i="7"/>
  <c r="AO18" i="7"/>
  <c r="AQ18" i="7" s="1"/>
  <c r="AP18" i="7"/>
  <c r="Y19" i="7"/>
  <c r="AL19" i="7" s="1"/>
  <c r="AF19" i="7"/>
  <c r="AE19" i="7" s="1"/>
  <c r="AH19" i="7"/>
  <c r="AI19" i="7"/>
  <c r="AJ19" i="7"/>
  <c r="AO19" i="7"/>
  <c r="AQ19" i="7" s="1"/>
  <c r="AP19" i="7"/>
  <c r="AS19" i="7" s="1"/>
  <c r="Y20" i="7"/>
  <c r="AK20" i="7" s="1"/>
  <c r="AF20" i="7"/>
  <c r="AE20" i="7" s="1"/>
  <c r="AH20" i="7"/>
  <c r="AI20" i="7"/>
  <c r="AJ20" i="7"/>
  <c r="AO20" i="7"/>
  <c r="AP20" i="7"/>
  <c r="Y21" i="7"/>
  <c r="AK21" i="7" s="1"/>
  <c r="AF21" i="7"/>
  <c r="AE21" i="7" s="1"/>
  <c r="AH21" i="7"/>
  <c r="AI21" i="7"/>
  <c r="AJ21" i="7"/>
  <c r="AO21" i="7"/>
  <c r="AP21" i="7"/>
  <c r="Y22" i="7"/>
  <c r="AK22" i="7" s="1"/>
  <c r="AF22" i="7"/>
  <c r="AE22" i="7" s="1"/>
  <c r="AH22" i="7"/>
  <c r="AI22" i="7"/>
  <c r="AJ22" i="7"/>
  <c r="AO22" i="7"/>
  <c r="AP22" i="7"/>
  <c r="AS22" i="7" s="1"/>
  <c r="BB22" i="7"/>
  <c r="BE22" i="7" s="1"/>
  <c r="Y23" i="7"/>
  <c r="AF23" i="7"/>
  <c r="AE23" i="7" s="1"/>
  <c r="AH23" i="7"/>
  <c r="AI23" i="7"/>
  <c r="AJ23" i="7"/>
  <c r="AK23" i="7"/>
  <c r="AO23" i="7"/>
  <c r="AP23" i="7"/>
  <c r="AQ23" i="7"/>
  <c r="AS23" i="7"/>
  <c r="BB23" i="7"/>
  <c r="BE23" i="7" s="1"/>
  <c r="Y24" i="7"/>
  <c r="AK24" i="7" s="1"/>
  <c r="AF24" i="7"/>
  <c r="AE24" i="7" s="1"/>
  <c r="AH24" i="7"/>
  <c r="AI24" i="7"/>
  <c r="AJ24" i="7"/>
  <c r="AO24" i="7"/>
  <c r="AP24" i="7"/>
  <c r="Y25" i="7"/>
  <c r="AL25" i="7" s="1"/>
  <c r="AF25" i="7"/>
  <c r="AE25" i="7" s="1"/>
  <c r="AH25" i="7"/>
  <c r="AI25" i="7"/>
  <c r="AJ25" i="7"/>
  <c r="AQ25" i="7"/>
  <c r="AO25" i="7"/>
  <c r="AP25" i="7"/>
  <c r="Y26" i="7"/>
  <c r="AK26" i="7" s="1"/>
  <c r="AF26" i="7"/>
  <c r="AE26" i="7" s="1"/>
  <c r="AH26" i="7"/>
  <c r="AI26" i="7"/>
  <c r="AJ26" i="7"/>
  <c r="AO26" i="7"/>
  <c r="AP26" i="7"/>
  <c r="Y27" i="7"/>
  <c r="AL27" i="7" s="1"/>
  <c r="AF27" i="7"/>
  <c r="AE27" i="7" s="1"/>
  <c r="AH27" i="7"/>
  <c r="AI27" i="7"/>
  <c r="AJ27" i="7"/>
  <c r="AN27" i="7"/>
  <c r="AO27" i="7"/>
  <c r="AP27" i="7"/>
  <c r="Y28" i="7"/>
  <c r="AK28" i="7" s="1"/>
  <c r="AF28" i="7"/>
  <c r="AE28" i="7" s="1"/>
  <c r="AH28" i="7"/>
  <c r="AI28" i="7"/>
  <c r="AJ28" i="7"/>
  <c r="AN28" i="7"/>
  <c r="AO28" i="7"/>
  <c r="AP28" i="7"/>
  <c r="Y6" i="7"/>
  <c r="B15" i="7"/>
  <c r="B16" i="7"/>
  <c r="B17" i="7"/>
  <c r="B18" i="7"/>
  <c r="B19" i="7"/>
  <c r="B20" i="7"/>
  <c r="B21" i="7"/>
  <c r="B22" i="7"/>
  <c r="B23" i="7"/>
  <c r="B24" i="7"/>
  <c r="B25" i="7"/>
  <c r="B26" i="7"/>
  <c r="B27" i="7"/>
  <c r="B28" i="7"/>
  <c r="B29" i="7"/>
  <c r="B30" i="7"/>
  <c r="B31" i="7"/>
  <c r="B32" i="7"/>
  <c r="B33" i="7"/>
  <c r="B34" i="7"/>
  <c r="B35" i="7"/>
  <c r="B36" i="7"/>
  <c r="B37" i="7"/>
  <c r="B38" i="7"/>
  <c r="B39" i="7"/>
  <c r="B7" i="7"/>
  <c r="B8" i="7"/>
  <c r="B9" i="7"/>
  <c r="B10" i="7"/>
  <c r="AR189" i="7" l="1"/>
  <c r="BC187" i="7"/>
  <c r="BE187" i="7"/>
  <c r="AL187" i="7"/>
  <c r="AR187" i="7" s="1"/>
  <c r="AY187" i="7" s="1"/>
  <c r="AR185" i="7"/>
  <c r="BC183" i="7"/>
  <c r="BE183" i="7"/>
  <c r="AL183" i="7"/>
  <c r="AR183" i="7" s="1"/>
  <c r="AY183" i="7" s="1"/>
  <c r="AR181" i="7"/>
  <c r="BB24" i="7"/>
  <c r="BE24" i="7" s="1"/>
  <c r="AK15" i="7"/>
  <c r="BB207" i="7"/>
  <c r="AR203" i="7"/>
  <c r="AR201" i="7"/>
  <c r="AR199" i="7"/>
  <c r="AR197" i="7"/>
  <c r="AR195" i="7"/>
  <c r="AR193" i="7"/>
  <c r="BB191" i="7"/>
  <c r="AM89" i="7"/>
  <c r="AT89" i="7" s="1"/>
  <c r="BA89" i="7"/>
  <c r="BE179" i="7"/>
  <c r="BA179" i="7"/>
  <c r="BE175" i="7"/>
  <c r="BA175" i="7"/>
  <c r="BA173" i="7"/>
  <c r="BA171" i="7"/>
  <c r="BA169" i="7"/>
  <c r="BA167" i="7"/>
  <c r="BA165" i="7"/>
  <c r="BA163" i="7"/>
  <c r="BA161" i="7"/>
  <c r="BE158" i="7"/>
  <c r="BE156" i="7"/>
  <c r="AR154" i="7"/>
  <c r="BE152" i="7"/>
  <c r="AR150" i="7"/>
  <c r="BE148" i="7"/>
  <c r="AR146" i="7"/>
  <c r="BE144" i="7"/>
  <c r="AR142" i="7"/>
  <c r="AR140" i="7"/>
  <c r="AR138" i="7"/>
  <c r="AR136" i="7"/>
  <c r="AR134" i="7"/>
  <c r="AR132" i="7"/>
  <c r="AR130" i="7"/>
  <c r="AR128" i="7"/>
  <c r="AR126" i="7"/>
  <c r="AR124" i="7"/>
  <c r="BE120" i="7"/>
  <c r="BE118" i="7"/>
  <c r="BA118" i="7"/>
  <c r="BA116" i="7"/>
  <c r="AY114" i="7"/>
  <c r="AZ114" i="7" s="1"/>
  <c r="AR114" i="7"/>
  <c r="BB111" i="7"/>
  <c r="BB109" i="7"/>
  <c r="BC109" i="7" s="1"/>
  <c r="BB107" i="7"/>
  <c r="BC107" i="7" s="1"/>
  <c r="BB105" i="7"/>
  <c r="BC105" i="7" s="1"/>
  <c r="BB103" i="7"/>
  <c r="BC103" i="7" s="1"/>
  <c r="BB101" i="7"/>
  <c r="BC101" i="7" s="1"/>
  <c r="BB99" i="7"/>
  <c r="BC99" i="7" s="1"/>
  <c r="BB97" i="7"/>
  <c r="BC97" i="7" s="1"/>
  <c r="BB95" i="7"/>
  <c r="BC95" i="7" s="1"/>
  <c r="BB93" i="7"/>
  <c r="BC93" i="7" s="1"/>
  <c r="BB91" i="7"/>
  <c r="BC91" i="7" s="1"/>
  <c r="BB89" i="7"/>
  <c r="BC89" i="7" s="1"/>
  <c r="BA87" i="7"/>
  <c r="AR85" i="7"/>
  <c r="AY85" i="7" s="1"/>
  <c r="BE81" i="7"/>
  <c r="AR45" i="7"/>
  <c r="AR43" i="7"/>
  <c r="AR179" i="7"/>
  <c r="AR177" i="7"/>
  <c r="AR175" i="7"/>
  <c r="AY175" i="7" s="1"/>
  <c r="AR173" i="7"/>
  <c r="AY173" i="7" s="1"/>
  <c r="AR171" i="7"/>
  <c r="AY171" i="7" s="1"/>
  <c r="AR169" i="7"/>
  <c r="AY169" i="7" s="1"/>
  <c r="AR167" i="7"/>
  <c r="AY167" i="7" s="1"/>
  <c r="AR165" i="7"/>
  <c r="AY165" i="7" s="1"/>
  <c r="AR163" i="7"/>
  <c r="AY163" i="7" s="1"/>
  <c r="AR161" i="7"/>
  <c r="AY161" i="7" s="1"/>
  <c r="AR156" i="7"/>
  <c r="AR152" i="7"/>
  <c r="AR148" i="7"/>
  <c r="AR144" i="7"/>
  <c r="AR122" i="7"/>
  <c r="BA120" i="7"/>
  <c r="AR118" i="7"/>
  <c r="AY118" i="7" s="1"/>
  <c r="BA112" i="7"/>
  <c r="AR89" i="7"/>
  <c r="AY89" i="7" s="1"/>
  <c r="BA83" i="7"/>
  <c r="BA62" i="7"/>
  <c r="BE45" i="7"/>
  <c r="BA45" i="7"/>
  <c r="BB6" i="7"/>
  <c r="BE6" i="7" s="1"/>
  <c r="AK6" i="7"/>
  <c r="AY191" i="7"/>
  <c r="AZ191" i="7" s="1"/>
  <c r="AY179" i="7"/>
  <c r="AZ179" i="7" s="1"/>
  <c r="AM123" i="7"/>
  <c r="AT123" i="7" s="1"/>
  <c r="BA123" i="7"/>
  <c r="BB27" i="7"/>
  <c r="BE27" i="7" s="1"/>
  <c r="AK27" i="7"/>
  <c r="AL24" i="7"/>
  <c r="AL16" i="7"/>
  <c r="AR209" i="7"/>
  <c r="AR207" i="7"/>
  <c r="BB193" i="7"/>
  <c r="AY193" i="7"/>
  <c r="AZ193" i="7" s="1"/>
  <c r="AQ193" i="7"/>
  <c r="BB189" i="7"/>
  <c r="AY189" i="7"/>
  <c r="AZ189" i="7" s="1"/>
  <c r="AQ189" i="7"/>
  <c r="BB185" i="7"/>
  <c r="AY185" i="7"/>
  <c r="AZ185" i="7" s="1"/>
  <c r="AQ185" i="7"/>
  <c r="BB181" i="7"/>
  <c r="AY181" i="7"/>
  <c r="AZ181" i="7" s="1"/>
  <c r="AQ181" i="7"/>
  <c r="BB177" i="7"/>
  <c r="AY177" i="7"/>
  <c r="AZ177" i="7" s="1"/>
  <c r="AQ177" i="7"/>
  <c r="AK160" i="7"/>
  <c r="BA160" i="7"/>
  <c r="BC110" i="7"/>
  <c r="BE110" i="7"/>
  <c r="BC108" i="7"/>
  <c r="BE108" i="7"/>
  <c r="BC106" i="7"/>
  <c r="BE106" i="7"/>
  <c r="BC104" i="7"/>
  <c r="BE104" i="7"/>
  <c r="BC102" i="7"/>
  <c r="BE102" i="7"/>
  <c r="BC100" i="7"/>
  <c r="BE100" i="7"/>
  <c r="BC98" i="7"/>
  <c r="BE98" i="7"/>
  <c r="BC96" i="7"/>
  <c r="BE96" i="7"/>
  <c r="BC94" i="7"/>
  <c r="BE94" i="7"/>
  <c r="BC92" i="7"/>
  <c r="BE92" i="7"/>
  <c r="BC90" i="7"/>
  <c r="BE90" i="7"/>
  <c r="BA158" i="7"/>
  <c r="AQ158" i="7"/>
  <c r="BA156" i="7"/>
  <c r="AQ156" i="7"/>
  <c r="BA154" i="7"/>
  <c r="AQ154" i="7"/>
  <c r="BA152" i="7"/>
  <c r="AQ152" i="7"/>
  <c r="BA150" i="7"/>
  <c r="AQ150" i="7"/>
  <c r="BA148" i="7"/>
  <c r="AQ148" i="7"/>
  <c r="BA146" i="7"/>
  <c r="AQ146" i="7"/>
  <c r="BA144" i="7"/>
  <c r="AQ144" i="7"/>
  <c r="BA142" i="7"/>
  <c r="AQ142" i="7"/>
  <c r="BA140" i="7"/>
  <c r="AQ140" i="7"/>
  <c r="BA138" i="7"/>
  <c r="AQ138" i="7"/>
  <c r="BA136" i="7"/>
  <c r="AQ136" i="7"/>
  <c r="BA134" i="7"/>
  <c r="AQ134" i="7"/>
  <c r="BA132" i="7"/>
  <c r="AQ132" i="7"/>
  <c r="BA130" i="7"/>
  <c r="AQ130" i="7"/>
  <c r="BA128" i="7"/>
  <c r="AQ128" i="7"/>
  <c r="BA126" i="7"/>
  <c r="AQ126" i="7"/>
  <c r="BA124" i="7"/>
  <c r="AQ124" i="7"/>
  <c r="BB123" i="7"/>
  <c r="BC123" i="7" s="1"/>
  <c r="BB122" i="7"/>
  <c r="AZ122" i="7"/>
  <c r="AY122" i="7"/>
  <c r="AQ122" i="7"/>
  <c r="AL77" i="7"/>
  <c r="BA77" i="7"/>
  <c r="AL58" i="7"/>
  <c r="BA58" i="7"/>
  <c r="AR123" i="7"/>
  <c r="AY123" i="7" s="1"/>
  <c r="AK120" i="7"/>
  <c r="AR120" i="7" s="1"/>
  <c r="AK116" i="7"/>
  <c r="AR116" i="7" s="1"/>
  <c r="BB116" i="7"/>
  <c r="AK112" i="7"/>
  <c r="AR112" i="7" s="1"/>
  <c r="BB112" i="7"/>
  <c r="AK110" i="7"/>
  <c r="AR110" i="7" s="1"/>
  <c r="BA110" i="7"/>
  <c r="AK108" i="7"/>
  <c r="AR108" i="7" s="1"/>
  <c r="BA108" i="7"/>
  <c r="AK106" i="7"/>
  <c r="AR106" i="7" s="1"/>
  <c r="BA106" i="7"/>
  <c r="AK104" i="7"/>
  <c r="AR104" i="7" s="1"/>
  <c r="BA104" i="7"/>
  <c r="AK102" i="7"/>
  <c r="AR102" i="7" s="1"/>
  <c r="BA102" i="7"/>
  <c r="AK100" i="7"/>
  <c r="AR100" i="7" s="1"/>
  <c r="BA100" i="7"/>
  <c r="AK98" i="7"/>
  <c r="AR98" i="7" s="1"/>
  <c r="BA98" i="7"/>
  <c r="AK96" i="7"/>
  <c r="AR96" i="7" s="1"/>
  <c r="BA96" i="7"/>
  <c r="AK94" i="7"/>
  <c r="AR94" i="7" s="1"/>
  <c r="BA94" i="7"/>
  <c r="AK92" i="7"/>
  <c r="AR92" i="7" s="1"/>
  <c r="BA92" i="7"/>
  <c r="AK90" i="7"/>
  <c r="AR90" i="7" s="1"/>
  <c r="BA90" i="7"/>
  <c r="AK87" i="7"/>
  <c r="AR87" i="7" s="1"/>
  <c r="BB87" i="7"/>
  <c r="AK83" i="7"/>
  <c r="AR83" i="7" s="1"/>
  <c r="BB83" i="7"/>
  <c r="AL66" i="7"/>
  <c r="BA66" i="7" s="1"/>
  <c r="AY45" i="7"/>
  <c r="AZ45" i="7" s="1"/>
  <c r="AQ120" i="7"/>
  <c r="AQ116" i="7"/>
  <c r="AY112" i="7"/>
  <c r="AZ112" i="7" s="1"/>
  <c r="AQ112" i="7"/>
  <c r="AQ110" i="7"/>
  <c r="AQ108" i="7"/>
  <c r="AQ106" i="7"/>
  <c r="AQ104" i="7"/>
  <c r="AQ102" i="7"/>
  <c r="AQ100" i="7"/>
  <c r="AQ98" i="7"/>
  <c r="AQ96" i="7"/>
  <c r="AQ94" i="7"/>
  <c r="AQ92" i="7"/>
  <c r="AQ90" i="7"/>
  <c r="AQ87" i="7"/>
  <c r="AQ83" i="7"/>
  <c r="AQ64" i="7"/>
  <c r="AQ56" i="7"/>
  <c r="BB43" i="7"/>
  <c r="AY43" i="7"/>
  <c r="AZ43" i="7" s="1"/>
  <c r="AQ43" i="7"/>
  <c r="AQ41" i="7"/>
  <c r="AN40" i="7"/>
  <c r="AS40" i="7" s="1"/>
  <c r="AQ32" i="7"/>
  <c r="BC41" i="7"/>
  <c r="AR41" i="7"/>
  <c r="AQ77" i="7"/>
  <c r="AR77" i="7"/>
  <c r="AY77" i="7" s="1"/>
  <c r="AZ77" i="7" s="1"/>
  <c r="AR75" i="7"/>
  <c r="AR71" i="7"/>
  <c r="AR67" i="7"/>
  <c r="AQ66" i="7"/>
  <c r="BA64" i="7"/>
  <c r="AQ62" i="7"/>
  <c r="AR62" i="7"/>
  <c r="AY62" i="7" s="1"/>
  <c r="BC62" i="7" s="1"/>
  <c r="BA60" i="7"/>
  <c r="AQ58" i="7"/>
  <c r="AR58" i="7"/>
  <c r="BA56" i="7"/>
  <c r="AQ54" i="7"/>
  <c r="AR79" i="7"/>
  <c r="AY79" i="7" s="1"/>
  <c r="AZ79" i="7" s="1"/>
  <c r="AR73" i="7"/>
  <c r="AR69" i="7"/>
  <c r="AR64" i="7"/>
  <c r="AR60" i="7"/>
  <c r="AY60" i="7" s="1"/>
  <c r="BC60" i="7" s="1"/>
  <c r="AR56" i="7"/>
  <c r="AQ27" i="7"/>
  <c r="BA24" i="7"/>
  <c r="AL20" i="7"/>
  <c r="BA20" i="7" s="1"/>
  <c r="BA16" i="7"/>
  <c r="AL12" i="7"/>
  <c r="AK12" i="7"/>
  <c r="AL11" i="7"/>
  <c r="BA11" i="7" s="1"/>
  <c r="AK11" i="7"/>
  <c r="AS10" i="7"/>
  <c r="AL9" i="7"/>
  <c r="BA9" i="7" s="1"/>
  <c r="AK9" i="7"/>
  <c r="AS8" i="7"/>
  <c r="AL7" i="7"/>
  <c r="AK7" i="7"/>
  <c r="AQ9" i="7"/>
  <c r="AQ7" i="7"/>
  <c r="BB13" i="7"/>
  <c r="BE13" i="7" s="1"/>
  <c r="AS11" i="7"/>
  <c r="AL10" i="7"/>
  <c r="BA10" i="7" s="1"/>
  <c r="AK10" i="7"/>
  <c r="AL8" i="7"/>
  <c r="BA8" i="7" s="1"/>
  <c r="AK8" i="7"/>
  <c r="AS7" i="7"/>
  <c r="AS9" i="7"/>
  <c r="AQ8" i="7"/>
  <c r="BA48" i="7"/>
  <c r="AR48" i="7"/>
  <c r="BB79" i="7"/>
  <c r="AQ79" i="7"/>
  <c r="BB75" i="7"/>
  <c r="AY75" i="7"/>
  <c r="AZ75" i="7" s="1"/>
  <c r="AQ75" i="7"/>
  <c r="BA73" i="7"/>
  <c r="AQ73" i="7"/>
  <c r="BA71" i="7"/>
  <c r="AQ71" i="7"/>
  <c r="BA69" i="7"/>
  <c r="AQ69" i="7"/>
  <c r="BA67" i="7"/>
  <c r="AQ67" i="7"/>
  <c r="BA54" i="7"/>
  <c r="AQ52" i="7"/>
  <c r="AR52" i="7"/>
  <c r="BA50" i="7"/>
  <c r="AR54" i="7"/>
  <c r="AR50" i="7"/>
  <c r="AQ48" i="7"/>
  <c r="AR14" i="7"/>
  <c r="BB18" i="7"/>
  <c r="BE18" i="7" s="1"/>
  <c r="AL18" i="7"/>
  <c r="AR18" i="7" s="1"/>
  <c r="BB14" i="7"/>
  <c r="BE14" i="7" s="1"/>
  <c r="BB11" i="7"/>
  <c r="BE11" i="7" s="1"/>
  <c r="BB9" i="7"/>
  <c r="BE9" i="7" s="1"/>
  <c r="AL39" i="7"/>
  <c r="BA39" i="7" s="1"/>
  <c r="AL35" i="7"/>
  <c r="BA35" i="7" s="1"/>
  <c r="BB29" i="7"/>
  <c r="BE29" i="7" s="1"/>
  <c r="AL29" i="7"/>
  <c r="BA29" i="7" s="1"/>
  <c r="BB28" i="7"/>
  <c r="BE28" i="7" s="1"/>
  <c r="AL28" i="7"/>
  <c r="AQ38" i="7"/>
  <c r="AR29" i="7"/>
  <c r="AQ28" i="7"/>
  <c r="AL26" i="7"/>
  <c r="BA26" i="7" s="1"/>
  <c r="AS25" i="7"/>
  <c r="AS21" i="7"/>
  <c r="AQ21" i="7"/>
  <c r="AL31" i="7"/>
  <c r="BA31" i="7" s="1"/>
  <c r="AS30" i="7"/>
  <c r="AY29" i="7"/>
  <c r="AQ29" i="7"/>
  <c r="AQ40" i="7"/>
  <c r="BB37" i="7"/>
  <c r="BE37" i="7" s="1"/>
  <c r="AL37" i="7"/>
  <c r="AR37" i="7" s="1"/>
  <c r="AY37" i="7" s="1"/>
  <c r="AQ36" i="7"/>
  <c r="AQ34" i="7"/>
  <c r="AQ30" i="7"/>
  <c r="AS27" i="7"/>
  <c r="BB26" i="7"/>
  <c r="BE26" i="7" s="1"/>
  <c r="AQ26" i="7"/>
  <c r="BB25" i="7"/>
  <c r="BE25" i="7" s="1"/>
  <c r="AK25" i="7"/>
  <c r="AR24" i="7"/>
  <c r="AM24" i="7"/>
  <c r="AT24" i="7" s="1"/>
  <c r="AU24" i="7" s="1"/>
  <c r="AL22" i="7"/>
  <c r="BA22" i="7" s="1"/>
  <c r="BB20" i="7"/>
  <c r="BE20" i="7" s="1"/>
  <c r="AQ20" i="7"/>
  <c r="BB19" i="7"/>
  <c r="BE19" i="7" s="1"/>
  <c r="AK19" i="7"/>
  <c r="AR19" i="7" s="1"/>
  <c r="AY19" i="7" s="1"/>
  <c r="BB17" i="7"/>
  <c r="BE17" i="7" s="1"/>
  <c r="BB40" i="7"/>
  <c r="AK40" i="7"/>
  <c r="BB39" i="7"/>
  <c r="BE39" i="7" s="1"/>
  <c r="AQ39" i="7"/>
  <c r="BB38" i="7"/>
  <c r="AK38" i="7"/>
  <c r="AM38" i="7" s="1"/>
  <c r="AT38" i="7" s="1"/>
  <c r="AG38" i="7" s="1"/>
  <c r="AS36" i="7"/>
  <c r="BB35" i="7"/>
  <c r="BE35" i="7" s="1"/>
  <c r="AQ35" i="7"/>
  <c r="BB33" i="7"/>
  <c r="BE33" i="7" s="1"/>
  <c r="AL33" i="7"/>
  <c r="AS32" i="7"/>
  <c r="BB31" i="7"/>
  <c r="BE31" i="7" s="1"/>
  <c r="AQ31" i="7"/>
  <c r="AR33" i="7"/>
  <c r="AY33" i="7" s="1"/>
  <c r="AR28" i="7"/>
  <c r="AQ22" i="7"/>
  <c r="AR16" i="7"/>
  <c r="AY16" i="7" s="1"/>
  <c r="AQ24" i="7"/>
  <c r="AQ37" i="7"/>
  <c r="BA33" i="7"/>
  <c r="AQ33" i="7"/>
  <c r="AM208" i="7"/>
  <c r="AT208" i="7" s="1"/>
  <c r="AG208" i="7" s="1"/>
  <c r="AM206" i="7"/>
  <c r="AT206" i="7" s="1"/>
  <c r="AR204" i="7"/>
  <c r="AY204" i="7" s="1"/>
  <c r="AZ204" i="7" s="1"/>
  <c r="AM202" i="7"/>
  <c r="AT202" i="7" s="1"/>
  <c r="AG202" i="7" s="1"/>
  <c r="AR202" i="7"/>
  <c r="AY202" i="7" s="1"/>
  <c r="AZ202" i="7" s="1"/>
  <c r="AM196" i="7"/>
  <c r="AT196" i="7" s="1"/>
  <c r="AG196" i="7" s="1"/>
  <c r="AR196" i="7"/>
  <c r="AY196" i="7" s="1"/>
  <c r="AZ196" i="7" s="1"/>
  <c r="AR208" i="7"/>
  <c r="AY208" i="7" s="1"/>
  <c r="AG206" i="7"/>
  <c r="AR206" i="7"/>
  <c r="AY206" i="7" s="1"/>
  <c r="AZ206" i="7" s="1"/>
  <c r="AM204" i="7"/>
  <c r="AT204" i="7" s="1"/>
  <c r="AM200" i="7"/>
  <c r="AT200" i="7" s="1"/>
  <c r="AG200" i="7" s="1"/>
  <c r="AR200" i="7"/>
  <c r="AY200" i="7" s="1"/>
  <c r="AZ200" i="7" s="1"/>
  <c r="AM198" i="7"/>
  <c r="AT198" i="7" s="1"/>
  <c r="AR198" i="7"/>
  <c r="AY198" i="7" s="1"/>
  <c r="AY207" i="7"/>
  <c r="AU172" i="7"/>
  <c r="BA205" i="7"/>
  <c r="AR205" i="7"/>
  <c r="AS209" i="7"/>
  <c r="AY209" i="7" s="1"/>
  <c r="AM209" i="7"/>
  <c r="AT209" i="7" s="1"/>
  <c r="BE208" i="7"/>
  <c r="BA208" i="7"/>
  <c r="AZ208" i="7"/>
  <c r="AM207" i="7"/>
  <c r="AT207" i="7" s="1"/>
  <c r="AG207" i="7"/>
  <c r="BE206" i="7"/>
  <c r="BA206" i="7"/>
  <c r="AS205" i="7"/>
  <c r="AY205" i="7" s="1"/>
  <c r="AM205" i="7"/>
  <c r="AT205" i="7" s="1"/>
  <c r="AG205" i="7" s="1"/>
  <c r="BE204" i="7"/>
  <c r="BA204" i="7"/>
  <c r="AS203" i="7"/>
  <c r="AY203" i="7" s="1"/>
  <c r="AM203" i="7"/>
  <c r="AT203" i="7" s="1"/>
  <c r="BE202" i="7"/>
  <c r="BA202" i="7"/>
  <c r="AS201" i="7"/>
  <c r="AY201" i="7" s="1"/>
  <c r="AM201" i="7"/>
  <c r="AT201" i="7" s="1"/>
  <c r="BE200" i="7"/>
  <c r="BA200" i="7"/>
  <c r="AS199" i="7"/>
  <c r="AY199" i="7" s="1"/>
  <c r="AM199" i="7"/>
  <c r="AT199" i="7" s="1"/>
  <c r="BE198" i="7"/>
  <c r="BA198" i="7"/>
  <c r="AZ198" i="7"/>
  <c r="AS197" i="7"/>
  <c r="AY197" i="7" s="1"/>
  <c r="AM197" i="7"/>
  <c r="AT197" i="7" s="1"/>
  <c r="AG197" i="7" s="1"/>
  <c r="BE196" i="7"/>
  <c r="BA196" i="7"/>
  <c r="AS195" i="7"/>
  <c r="AY195" i="7" s="1"/>
  <c r="AM195" i="7"/>
  <c r="AT195" i="7" s="1"/>
  <c r="BE194" i="7"/>
  <c r="AL194" i="7"/>
  <c r="BA194" i="7" s="1"/>
  <c r="AM193" i="7"/>
  <c r="AT193" i="7" s="1"/>
  <c r="AL192" i="7"/>
  <c r="BA192" i="7"/>
  <c r="AM191" i="7"/>
  <c r="AT191" i="7" s="1"/>
  <c r="AL190" i="7"/>
  <c r="BA190" i="7" s="1"/>
  <c r="AM189" i="7"/>
  <c r="AT189" i="7" s="1"/>
  <c r="AL188" i="7"/>
  <c r="BA188" i="7"/>
  <c r="AM187" i="7"/>
  <c r="AT187" i="7" s="1"/>
  <c r="AL186" i="7"/>
  <c r="BA186" i="7" s="1"/>
  <c r="AM185" i="7"/>
  <c r="AT185" i="7" s="1"/>
  <c r="AL184" i="7"/>
  <c r="BA184" i="7"/>
  <c r="AM183" i="7"/>
  <c r="AT183" i="7" s="1"/>
  <c r="AL182" i="7"/>
  <c r="BA182" i="7" s="1"/>
  <c r="AM181" i="7"/>
  <c r="AT181" i="7" s="1"/>
  <c r="AL180" i="7"/>
  <c r="BA180" i="7"/>
  <c r="AM179" i="7"/>
  <c r="AT179" i="7" s="1"/>
  <c r="AL178" i="7"/>
  <c r="BA178" i="7" s="1"/>
  <c r="AM177" i="7"/>
  <c r="AT177" i="7" s="1"/>
  <c r="AL176" i="7"/>
  <c r="BA176" i="7"/>
  <c r="AM175" i="7"/>
  <c r="AT175" i="7" s="1"/>
  <c r="AL174" i="7"/>
  <c r="BA174" i="7" s="1"/>
  <c r="AM173" i="7"/>
  <c r="AT173" i="7" s="1"/>
  <c r="BA209" i="7"/>
  <c r="BA207" i="7"/>
  <c r="BC192" i="7"/>
  <c r="BE192" i="7"/>
  <c r="BC190" i="7"/>
  <c r="BE190" i="7"/>
  <c r="BC188" i="7"/>
  <c r="BE188" i="7"/>
  <c r="BC186" i="7"/>
  <c r="BE186" i="7"/>
  <c r="BC184" i="7"/>
  <c r="BE184" i="7"/>
  <c r="BC182" i="7"/>
  <c r="BE182" i="7"/>
  <c r="BC180" i="7"/>
  <c r="BE180" i="7"/>
  <c r="BD179" i="7"/>
  <c r="BC178" i="7"/>
  <c r="BE178" i="7"/>
  <c r="BC176" i="7"/>
  <c r="BE176" i="7"/>
  <c r="BC174" i="7"/>
  <c r="BE174" i="7"/>
  <c r="BC172" i="7"/>
  <c r="BE172" i="7"/>
  <c r="AR172" i="7"/>
  <c r="AY172" i="7" s="1"/>
  <c r="AG172" i="7"/>
  <c r="AR170" i="7"/>
  <c r="AY170" i="7" s="1"/>
  <c r="AM170" i="7"/>
  <c r="AT170" i="7" s="1"/>
  <c r="AG170" i="7" s="1"/>
  <c r="AR168" i="7"/>
  <c r="AY168" i="7" s="1"/>
  <c r="AM168" i="7"/>
  <c r="AT168" i="7" s="1"/>
  <c r="AG168" i="7" s="1"/>
  <c r="AR166" i="7"/>
  <c r="AY166" i="7" s="1"/>
  <c r="AM166" i="7"/>
  <c r="AT166" i="7" s="1"/>
  <c r="AG166" i="7" s="1"/>
  <c r="AR164" i="7"/>
  <c r="AY164" i="7" s="1"/>
  <c r="AM164" i="7"/>
  <c r="AT164" i="7" s="1"/>
  <c r="AG164" i="7" s="1"/>
  <c r="AR162" i="7"/>
  <c r="AY162" i="7" s="1"/>
  <c r="AM162" i="7"/>
  <c r="AT162" i="7" s="1"/>
  <c r="AG162" i="7" s="1"/>
  <c r="AL159" i="7"/>
  <c r="BA159" i="7" s="1"/>
  <c r="AG158" i="7"/>
  <c r="AM158" i="7"/>
  <c r="AT158" i="7" s="1"/>
  <c r="AL157" i="7"/>
  <c r="BA157" i="7" s="1"/>
  <c r="AM156" i="7"/>
  <c r="AT156" i="7" s="1"/>
  <c r="AG156" i="7" s="1"/>
  <c r="AL155" i="7"/>
  <c r="BA155" i="7" s="1"/>
  <c r="AG154" i="7"/>
  <c r="AM154" i="7"/>
  <c r="AT154" i="7" s="1"/>
  <c r="AL153" i="7"/>
  <c r="BA153" i="7" s="1"/>
  <c r="AM152" i="7"/>
  <c r="AT152" i="7" s="1"/>
  <c r="AG152" i="7" s="1"/>
  <c r="AL151" i="7"/>
  <c r="BA151" i="7" s="1"/>
  <c r="AG150" i="7"/>
  <c r="AM150" i="7"/>
  <c r="AT150" i="7" s="1"/>
  <c r="AL149" i="7"/>
  <c r="BA149" i="7" s="1"/>
  <c r="AM148" i="7"/>
  <c r="AT148" i="7" s="1"/>
  <c r="AG148" i="7" s="1"/>
  <c r="AL147" i="7"/>
  <c r="BA147" i="7" s="1"/>
  <c r="AG146" i="7"/>
  <c r="AM146" i="7"/>
  <c r="AT146" i="7" s="1"/>
  <c r="AL145" i="7"/>
  <c r="BA145" i="7" s="1"/>
  <c r="AM144" i="7"/>
  <c r="AT144" i="7" s="1"/>
  <c r="AG144" i="7" s="1"/>
  <c r="AL143" i="7"/>
  <c r="BA143" i="7" s="1"/>
  <c r="AG142" i="7"/>
  <c r="AM142" i="7"/>
  <c r="AT142" i="7" s="1"/>
  <c r="AG141" i="7"/>
  <c r="AM141" i="7"/>
  <c r="AT141" i="7" s="1"/>
  <c r="AR141" i="7"/>
  <c r="AY141" i="7" s="1"/>
  <c r="AM139" i="7"/>
  <c r="AT139" i="7" s="1"/>
  <c r="AR139" i="7"/>
  <c r="AY139" i="7" s="1"/>
  <c r="AZ139" i="7" s="1"/>
  <c r="AM137" i="7"/>
  <c r="AT137" i="7" s="1"/>
  <c r="AG137" i="7" s="1"/>
  <c r="AR137" i="7"/>
  <c r="AY137" i="7" s="1"/>
  <c r="AZ137" i="7" s="1"/>
  <c r="AM135" i="7"/>
  <c r="AT135" i="7" s="1"/>
  <c r="AR135" i="7"/>
  <c r="AY135" i="7" s="1"/>
  <c r="AM133" i="7"/>
  <c r="AT133" i="7" s="1"/>
  <c r="AG133" i="7" s="1"/>
  <c r="AR133" i="7"/>
  <c r="AY133" i="7" s="1"/>
  <c r="AM131" i="7"/>
  <c r="AT131" i="7" s="1"/>
  <c r="AR131" i="7"/>
  <c r="AY131" i="7" s="1"/>
  <c r="AZ131" i="7" s="1"/>
  <c r="AM129" i="7"/>
  <c r="AT129" i="7" s="1"/>
  <c r="AG129" i="7" s="1"/>
  <c r="AR129" i="7"/>
  <c r="AY129" i="7" s="1"/>
  <c r="AM127" i="7"/>
  <c r="AT127" i="7" s="1"/>
  <c r="AR127" i="7"/>
  <c r="AY127" i="7" s="1"/>
  <c r="AG125" i="7"/>
  <c r="AM125" i="7"/>
  <c r="AT125" i="7" s="1"/>
  <c r="AR125" i="7"/>
  <c r="AY125" i="7" s="1"/>
  <c r="BA172" i="7"/>
  <c r="AZ172" i="7"/>
  <c r="AM171" i="7"/>
  <c r="AT171" i="7" s="1"/>
  <c r="BE170" i="7"/>
  <c r="BA170" i="7"/>
  <c r="AZ170" i="7"/>
  <c r="AM169" i="7"/>
  <c r="AT169" i="7" s="1"/>
  <c r="BE168" i="7"/>
  <c r="BA168" i="7"/>
  <c r="AZ168" i="7"/>
  <c r="AM167" i="7"/>
  <c r="AT167" i="7" s="1"/>
  <c r="BE166" i="7"/>
  <c r="BA166" i="7"/>
  <c r="AZ166" i="7"/>
  <c r="AM165" i="7"/>
  <c r="AT165" i="7" s="1"/>
  <c r="BE164" i="7"/>
  <c r="BA164" i="7"/>
  <c r="AZ164" i="7"/>
  <c r="AM163" i="7"/>
  <c r="AT163" i="7" s="1"/>
  <c r="BE162" i="7"/>
  <c r="BA162" i="7"/>
  <c r="AZ162" i="7"/>
  <c r="AM161" i="7"/>
  <c r="AT161" i="7" s="1"/>
  <c r="BE160" i="7"/>
  <c r="BB159" i="7"/>
  <c r="AK159" i="7"/>
  <c r="AY158" i="7"/>
  <c r="BB157" i="7"/>
  <c r="AK157" i="7"/>
  <c r="AY156" i="7"/>
  <c r="BB155" i="7"/>
  <c r="AK155" i="7"/>
  <c r="AY154" i="7"/>
  <c r="BB153" i="7"/>
  <c r="AK153" i="7"/>
  <c r="AY152" i="7"/>
  <c r="BB151" i="7"/>
  <c r="AK151" i="7"/>
  <c r="AY150" i="7"/>
  <c r="BB149" i="7"/>
  <c r="AK149" i="7"/>
  <c r="AY148" i="7"/>
  <c r="BB147" i="7"/>
  <c r="AK147" i="7"/>
  <c r="AY146" i="7"/>
  <c r="BB145" i="7"/>
  <c r="AK145" i="7"/>
  <c r="AY144" i="7"/>
  <c r="BB143" i="7"/>
  <c r="AK143" i="7"/>
  <c r="AS142" i="7"/>
  <c r="AY142" i="7" s="1"/>
  <c r="AG123" i="7"/>
  <c r="AU123" i="7"/>
  <c r="BD123" i="7"/>
  <c r="AZ123" i="7"/>
  <c r="AW111" i="7"/>
  <c r="AU111" i="7"/>
  <c r="AV111" i="7" s="1"/>
  <c r="AX111" i="7" s="1"/>
  <c r="BE141" i="7"/>
  <c r="BA141" i="7"/>
  <c r="AZ141" i="7"/>
  <c r="AS140" i="7"/>
  <c r="AY140" i="7" s="1"/>
  <c r="AM140" i="7"/>
  <c r="AT140" i="7" s="1"/>
  <c r="BE139" i="7"/>
  <c r="BA139" i="7"/>
  <c r="AS138" i="7"/>
  <c r="AY138" i="7" s="1"/>
  <c r="AM138" i="7"/>
  <c r="AT138" i="7" s="1"/>
  <c r="BE137" i="7"/>
  <c r="BA137" i="7"/>
  <c r="AS136" i="7"/>
  <c r="AY136" i="7" s="1"/>
  <c r="AM136" i="7"/>
  <c r="AT136" i="7" s="1"/>
  <c r="BE135" i="7"/>
  <c r="BA135" i="7"/>
  <c r="AZ135" i="7"/>
  <c r="AS134" i="7"/>
  <c r="AY134" i="7" s="1"/>
  <c r="AM134" i="7"/>
  <c r="AT134" i="7" s="1"/>
  <c r="BE133" i="7"/>
  <c r="BA133" i="7"/>
  <c r="AZ133" i="7"/>
  <c r="AS132" i="7"/>
  <c r="AY132" i="7" s="1"/>
  <c r="AM132" i="7"/>
  <c r="AT132" i="7" s="1"/>
  <c r="BE131" i="7"/>
  <c r="BA131" i="7"/>
  <c r="AS130" i="7"/>
  <c r="AY130" i="7" s="1"/>
  <c r="AM130" i="7"/>
  <c r="AT130" i="7" s="1"/>
  <c r="BE129" i="7"/>
  <c r="BA129" i="7"/>
  <c r="AZ129" i="7"/>
  <c r="AS128" i="7"/>
  <c r="AY128" i="7" s="1"/>
  <c r="AM128" i="7"/>
  <c r="AT128" i="7" s="1"/>
  <c r="BE127" i="7"/>
  <c r="BA127" i="7"/>
  <c r="AZ127" i="7"/>
  <c r="AS126" i="7"/>
  <c r="AY126" i="7" s="1"/>
  <c r="AM126" i="7"/>
  <c r="AT126" i="7" s="1"/>
  <c r="BE125" i="7"/>
  <c r="BA125" i="7"/>
  <c r="AZ125" i="7"/>
  <c r="AS124" i="7"/>
  <c r="AY124" i="7" s="1"/>
  <c r="AM124" i="7"/>
  <c r="AT124" i="7" s="1"/>
  <c r="AM122" i="7"/>
  <c r="AT122" i="7" s="1"/>
  <c r="AL121" i="7"/>
  <c r="BA121" i="7" s="1"/>
  <c r="AM120" i="7"/>
  <c r="AT120" i="7" s="1"/>
  <c r="AL119" i="7"/>
  <c r="BA119" i="7" s="1"/>
  <c r="AM118" i="7"/>
  <c r="AT118" i="7" s="1"/>
  <c r="AL117" i="7"/>
  <c r="BA117" i="7" s="1"/>
  <c r="AM116" i="7"/>
  <c r="AT116" i="7" s="1"/>
  <c r="AL115" i="7"/>
  <c r="BA115" i="7" s="1"/>
  <c r="AM114" i="7"/>
  <c r="AT114" i="7" s="1"/>
  <c r="AL113" i="7"/>
  <c r="BA113" i="7" s="1"/>
  <c r="AM112" i="7"/>
  <c r="AT112" i="7" s="1"/>
  <c r="AU89" i="7"/>
  <c r="AV89" i="7" s="1"/>
  <c r="AX89" i="7" s="1"/>
  <c r="BD89" i="7"/>
  <c r="AZ89" i="7"/>
  <c r="BC121" i="7"/>
  <c r="BE121" i="7"/>
  <c r="BC119" i="7"/>
  <c r="BE119" i="7"/>
  <c r="BC117" i="7"/>
  <c r="BE117" i="7"/>
  <c r="BC115" i="7"/>
  <c r="BE115" i="7"/>
  <c r="BD114" i="7"/>
  <c r="BC113" i="7"/>
  <c r="BE113" i="7"/>
  <c r="BC111" i="7"/>
  <c r="BE111" i="7"/>
  <c r="AG111" i="7"/>
  <c r="AR111" i="7"/>
  <c r="AY111" i="7" s="1"/>
  <c r="AM109" i="7"/>
  <c r="AT109" i="7" s="1"/>
  <c r="AR109" i="7"/>
  <c r="AY109" i="7" s="1"/>
  <c r="AZ109" i="7" s="1"/>
  <c r="AM107" i="7"/>
  <c r="AT107" i="7" s="1"/>
  <c r="AG107" i="7" s="1"/>
  <c r="AR107" i="7"/>
  <c r="AY107" i="7" s="1"/>
  <c r="AM105" i="7"/>
  <c r="AT105" i="7" s="1"/>
  <c r="AR105" i="7"/>
  <c r="AY105" i="7" s="1"/>
  <c r="AM103" i="7"/>
  <c r="AT103" i="7" s="1"/>
  <c r="AG103" i="7" s="1"/>
  <c r="AR103" i="7"/>
  <c r="AY103" i="7" s="1"/>
  <c r="AM101" i="7"/>
  <c r="AT101" i="7" s="1"/>
  <c r="AR101" i="7"/>
  <c r="AY101" i="7" s="1"/>
  <c r="AZ101" i="7" s="1"/>
  <c r="AM99" i="7"/>
  <c r="AT99" i="7" s="1"/>
  <c r="AG99" i="7" s="1"/>
  <c r="AR99" i="7"/>
  <c r="AY99" i="7" s="1"/>
  <c r="AM97" i="7"/>
  <c r="AT97" i="7" s="1"/>
  <c r="AR97" i="7"/>
  <c r="AY97" i="7" s="1"/>
  <c r="AZ97" i="7" s="1"/>
  <c r="AM95" i="7"/>
  <c r="AT95" i="7" s="1"/>
  <c r="AG95" i="7" s="1"/>
  <c r="AR95" i="7"/>
  <c r="AY95" i="7" s="1"/>
  <c r="AM93" i="7"/>
  <c r="AT93" i="7" s="1"/>
  <c r="AR93" i="7"/>
  <c r="AY93" i="7" s="1"/>
  <c r="AZ93" i="7" s="1"/>
  <c r="AM91" i="7"/>
  <c r="AT91" i="7" s="1"/>
  <c r="AG91" i="7" s="1"/>
  <c r="AR91" i="7"/>
  <c r="AY91" i="7" s="1"/>
  <c r="AZ91" i="7" s="1"/>
  <c r="BA111" i="7"/>
  <c r="AS110" i="7"/>
  <c r="AM110" i="7"/>
  <c r="AT110" i="7" s="1"/>
  <c r="AG110" i="7" s="1"/>
  <c r="BE109" i="7"/>
  <c r="BA109" i="7"/>
  <c r="AS108" i="7"/>
  <c r="AY108" i="7" s="1"/>
  <c r="BE107" i="7"/>
  <c r="BA107" i="7"/>
  <c r="AS106" i="7"/>
  <c r="AY106" i="7" s="1"/>
  <c r="BE105" i="7"/>
  <c r="BA105" i="7"/>
  <c r="AZ105" i="7"/>
  <c r="AS104" i="7"/>
  <c r="AM104" i="7"/>
  <c r="AT104" i="7" s="1"/>
  <c r="BE103" i="7"/>
  <c r="BA103" i="7"/>
  <c r="AS102" i="7"/>
  <c r="AM102" i="7"/>
  <c r="AT102" i="7" s="1"/>
  <c r="AG102" i="7" s="1"/>
  <c r="BE101" i="7"/>
  <c r="BA101" i="7"/>
  <c r="AS100" i="7"/>
  <c r="AY100" i="7" s="1"/>
  <c r="BE99" i="7"/>
  <c r="BA99" i="7"/>
  <c r="AS98" i="7"/>
  <c r="AY98" i="7" s="1"/>
  <c r="BE97" i="7"/>
  <c r="BA97" i="7"/>
  <c r="AS96" i="7"/>
  <c r="AM96" i="7"/>
  <c r="AT96" i="7" s="1"/>
  <c r="BE95" i="7"/>
  <c r="BA95" i="7"/>
  <c r="AS94" i="7"/>
  <c r="AM94" i="7"/>
  <c r="AT94" i="7" s="1"/>
  <c r="AG94" i="7" s="1"/>
  <c r="BE93" i="7"/>
  <c r="BA93" i="7"/>
  <c r="AS92" i="7"/>
  <c r="AY92" i="7" s="1"/>
  <c r="BE91" i="7"/>
  <c r="BA91" i="7"/>
  <c r="AS90" i="7"/>
  <c r="AM90" i="7"/>
  <c r="AT90" i="7" s="1"/>
  <c r="AG90" i="7" s="1"/>
  <c r="BE89" i="7"/>
  <c r="AG89" i="7"/>
  <c r="AL88" i="7"/>
  <c r="BA88" i="7" s="1"/>
  <c r="AL86" i="7"/>
  <c r="BA86" i="7" s="1"/>
  <c r="AM85" i="7"/>
  <c r="AT85" i="7" s="1"/>
  <c r="AL84" i="7"/>
  <c r="BA84" i="7"/>
  <c r="AM83" i="7"/>
  <c r="AT83" i="7" s="1"/>
  <c r="AL82" i="7"/>
  <c r="BA82" i="7" s="1"/>
  <c r="AM81" i="7"/>
  <c r="AT81" i="7" s="1"/>
  <c r="AL80" i="7"/>
  <c r="BA80" i="7" s="1"/>
  <c r="AM79" i="7"/>
  <c r="AT79" i="7" s="1"/>
  <c r="AL78" i="7"/>
  <c r="BA78" i="7" s="1"/>
  <c r="AM77" i="7"/>
  <c r="AT77" i="7" s="1"/>
  <c r="AL76" i="7"/>
  <c r="BA76" i="7" s="1"/>
  <c r="AM75" i="7"/>
  <c r="AT75" i="7" s="1"/>
  <c r="AL74" i="7"/>
  <c r="BA74" i="7" s="1"/>
  <c r="AM72" i="7"/>
  <c r="AT72" i="7" s="1"/>
  <c r="AG72" i="7" s="1"/>
  <c r="AR72" i="7"/>
  <c r="AY72" i="7" s="1"/>
  <c r="BC72" i="7" s="1"/>
  <c r="AM70" i="7"/>
  <c r="AT70" i="7" s="1"/>
  <c r="AR70" i="7"/>
  <c r="AY70" i="7" s="1"/>
  <c r="BC70" i="7" s="1"/>
  <c r="AM68" i="7"/>
  <c r="AT68" i="7" s="1"/>
  <c r="AG68" i="7" s="1"/>
  <c r="AR68" i="7"/>
  <c r="AY68" i="7" s="1"/>
  <c r="BC68" i="7" s="1"/>
  <c r="BC88" i="7"/>
  <c r="BE88" i="7"/>
  <c r="BC86" i="7"/>
  <c r="BE86" i="7"/>
  <c r="BC84" i="7"/>
  <c r="BE84" i="7"/>
  <c r="BC82" i="7"/>
  <c r="BE82" i="7"/>
  <c r="BD81" i="7"/>
  <c r="BE80" i="7"/>
  <c r="BE78" i="7"/>
  <c r="BE76" i="7"/>
  <c r="BE74" i="7"/>
  <c r="AS73" i="7"/>
  <c r="AY73" i="7" s="1"/>
  <c r="BC73" i="7" s="1"/>
  <c r="AM73" i="7"/>
  <c r="AT73" i="7" s="1"/>
  <c r="BE72" i="7"/>
  <c r="BA72" i="7"/>
  <c r="AS71" i="7"/>
  <c r="AY71" i="7" s="1"/>
  <c r="BC71" i="7" s="1"/>
  <c r="AM71" i="7"/>
  <c r="AT71" i="7" s="1"/>
  <c r="AG71" i="7" s="1"/>
  <c r="BE70" i="7"/>
  <c r="BA70" i="7"/>
  <c r="AZ70" i="7"/>
  <c r="AS69" i="7"/>
  <c r="AM69" i="7"/>
  <c r="AT69" i="7" s="1"/>
  <c r="BE68" i="7"/>
  <c r="BA68" i="7"/>
  <c r="AS67" i="7"/>
  <c r="AY67" i="7" s="1"/>
  <c r="BC67" i="7" s="1"/>
  <c r="AM67" i="7"/>
  <c r="AT67" i="7" s="1"/>
  <c r="AG67" i="7" s="1"/>
  <c r="BB65" i="7"/>
  <c r="AY64" i="7"/>
  <c r="BC64" i="7" s="1"/>
  <c r="BB63" i="7"/>
  <c r="BB61" i="7"/>
  <c r="BB59" i="7"/>
  <c r="AY58" i="7"/>
  <c r="BC58" i="7" s="1"/>
  <c r="BB57" i="7"/>
  <c r="AS56" i="7"/>
  <c r="AY56" i="7" s="1"/>
  <c r="BC56" i="7" s="1"/>
  <c r="AM66" i="7"/>
  <c r="AT66" i="7" s="1"/>
  <c r="AG66" i="7" s="1"/>
  <c r="AL65" i="7"/>
  <c r="AM65" i="7" s="1"/>
  <c r="AT65" i="7" s="1"/>
  <c r="AM64" i="7"/>
  <c r="AT64" i="7" s="1"/>
  <c r="AG64" i="7" s="1"/>
  <c r="AL63" i="7"/>
  <c r="BA63" i="7" s="1"/>
  <c r="AM62" i="7"/>
  <c r="AT62" i="7" s="1"/>
  <c r="AG62" i="7" s="1"/>
  <c r="AL61" i="7"/>
  <c r="AM61" i="7" s="1"/>
  <c r="AT61" i="7" s="1"/>
  <c r="AM60" i="7"/>
  <c r="AT60" i="7" s="1"/>
  <c r="AG60" i="7" s="1"/>
  <c r="AL59" i="7"/>
  <c r="BA59" i="7" s="1"/>
  <c r="AM58" i="7"/>
  <c r="AT58" i="7" s="1"/>
  <c r="AG58" i="7" s="1"/>
  <c r="AL57" i="7"/>
  <c r="AM57" i="7" s="1"/>
  <c r="AT57" i="7" s="1"/>
  <c r="AM56" i="7"/>
  <c r="AT56" i="7" s="1"/>
  <c r="AG56" i="7" s="1"/>
  <c r="AM55" i="7"/>
  <c r="AT55" i="7" s="1"/>
  <c r="AG55" i="7" s="1"/>
  <c r="AR55" i="7"/>
  <c r="AY55" i="7" s="1"/>
  <c r="BC55" i="7" s="1"/>
  <c r="AM53" i="7"/>
  <c r="AT53" i="7" s="1"/>
  <c r="AR53" i="7"/>
  <c r="AY53" i="7" s="1"/>
  <c r="BC53" i="7" s="1"/>
  <c r="AM51" i="7"/>
  <c r="AT51" i="7" s="1"/>
  <c r="AG51" i="7" s="1"/>
  <c r="AR51" i="7"/>
  <c r="AY51" i="7" s="1"/>
  <c r="BC51" i="7" s="1"/>
  <c r="AM49" i="7"/>
  <c r="AT49" i="7" s="1"/>
  <c r="AR49" i="7"/>
  <c r="AY49" i="7" s="1"/>
  <c r="BC49" i="7" s="1"/>
  <c r="AM47" i="7"/>
  <c r="AT47" i="7" s="1"/>
  <c r="AG47" i="7" s="1"/>
  <c r="AR47" i="7"/>
  <c r="AY47" i="7" s="1"/>
  <c r="BE55" i="7"/>
  <c r="BA55" i="7"/>
  <c r="AS54" i="7"/>
  <c r="AY54" i="7" s="1"/>
  <c r="BC54" i="7" s="1"/>
  <c r="AM54" i="7"/>
  <c r="AT54" i="7" s="1"/>
  <c r="AG54" i="7" s="1"/>
  <c r="BE53" i="7"/>
  <c r="BA53" i="7"/>
  <c r="AS52" i="7"/>
  <c r="AM52" i="7"/>
  <c r="AT52" i="7" s="1"/>
  <c r="BE51" i="7"/>
  <c r="BA51" i="7"/>
  <c r="AS50" i="7"/>
  <c r="AM50" i="7"/>
  <c r="AT50" i="7" s="1"/>
  <c r="AG50" i="7" s="1"/>
  <c r="BE49" i="7"/>
  <c r="BA49" i="7"/>
  <c r="AS48" i="7"/>
  <c r="AY48" i="7" s="1"/>
  <c r="BC48" i="7" s="1"/>
  <c r="AM48" i="7"/>
  <c r="AT48" i="7" s="1"/>
  <c r="BE47" i="7"/>
  <c r="BA47" i="7"/>
  <c r="AL46" i="7"/>
  <c r="AM45" i="7"/>
  <c r="AT45" i="7" s="1"/>
  <c r="AL44" i="7"/>
  <c r="BA44" i="7" s="1"/>
  <c r="AM43" i="7"/>
  <c r="AT43" i="7" s="1"/>
  <c r="BC46" i="7"/>
  <c r="BE46" i="7"/>
  <c r="BC44" i="7"/>
  <c r="BE44" i="7"/>
  <c r="AM42" i="7"/>
  <c r="AT42" i="7" s="1"/>
  <c r="AG42" i="7" s="1"/>
  <c r="AR42" i="7"/>
  <c r="AY42" i="7" s="1"/>
  <c r="AM40" i="7"/>
  <c r="AT40" i="7" s="1"/>
  <c r="BE42" i="7"/>
  <c r="BA42" i="7"/>
  <c r="AZ42" i="7"/>
  <c r="AS41" i="7"/>
  <c r="AY41" i="7" s="1"/>
  <c r="AM41" i="7"/>
  <c r="AT41" i="7" s="1"/>
  <c r="BE40" i="7"/>
  <c r="BA40" i="7"/>
  <c r="AS39" i="7"/>
  <c r="AM39" i="7"/>
  <c r="AT39" i="7" s="1"/>
  <c r="BE38" i="7"/>
  <c r="BA38" i="7"/>
  <c r="BB36" i="7"/>
  <c r="BB34" i="7"/>
  <c r="AL36" i="7"/>
  <c r="BA36" i="7" s="1"/>
  <c r="AM35" i="7"/>
  <c r="AT35" i="7" s="1"/>
  <c r="AL34" i="7"/>
  <c r="AK34" i="7"/>
  <c r="BB32" i="7"/>
  <c r="BB30" i="7"/>
  <c r="AM33" i="7"/>
  <c r="AT33" i="7" s="1"/>
  <c r="AG33" i="7" s="1"/>
  <c r="AL32" i="7"/>
  <c r="AM32" i="7" s="1"/>
  <c r="AT32" i="7" s="1"/>
  <c r="AL30" i="7"/>
  <c r="BA30" i="7" s="1"/>
  <c r="AZ29" i="7"/>
  <c r="BH29" i="7" s="1"/>
  <c r="AM29" i="7"/>
  <c r="AT29" i="7" s="1"/>
  <c r="AG29" i="7" s="1"/>
  <c r="AR27" i="7"/>
  <c r="AR25" i="7"/>
  <c r="AY25" i="7" s="1"/>
  <c r="AM27" i="7"/>
  <c r="AT27" i="7" s="1"/>
  <c r="AG27" i="7" s="1"/>
  <c r="AS28" i="7"/>
  <c r="AY28" i="7" s="1"/>
  <c r="AM28" i="7"/>
  <c r="AT28" i="7" s="1"/>
  <c r="AG28" i="7" s="1"/>
  <c r="BA27" i="7"/>
  <c r="AS26" i="7"/>
  <c r="BA25" i="7"/>
  <c r="AS24" i="7"/>
  <c r="AL23" i="7"/>
  <c r="BA23" i="7" s="1"/>
  <c r="BB21" i="7"/>
  <c r="BE21" i="7" s="1"/>
  <c r="AS20" i="7"/>
  <c r="AM19" i="7"/>
  <c r="AT19" i="7" s="1"/>
  <c r="AG19" i="7" s="1"/>
  <c r="AM15" i="7"/>
  <c r="AT15" i="7" s="1"/>
  <c r="AG15" i="7" s="1"/>
  <c r="AR15" i="7"/>
  <c r="AY15" i="7" s="1"/>
  <c r="BA28" i="7"/>
  <c r="AL21" i="7"/>
  <c r="BA21" i="7" s="1"/>
  <c r="AM20" i="7"/>
  <c r="AT20" i="7" s="1"/>
  <c r="AG20" i="7" s="1"/>
  <c r="AM17" i="7"/>
  <c r="AT17" i="7" s="1"/>
  <c r="AG17" i="7" s="1"/>
  <c r="AR17" i="7"/>
  <c r="AY17" i="7" s="1"/>
  <c r="BA19" i="7"/>
  <c r="AS18" i="7"/>
  <c r="BA17" i="7"/>
  <c r="AM16" i="7"/>
  <c r="AT16" i="7" s="1"/>
  <c r="AG16" i="7" s="1"/>
  <c r="BA15" i="7"/>
  <c r="AL13" i="7"/>
  <c r="BA13" i="7" s="1"/>
  <c r="AR9" i="7"/>
  <c r="AY9" i="7" s="1"/>
  <c r="AL6" i="7"/>
  <c r="BA6" i="7" s="1"/>
  <c r="B11" i="7"/>
  <c r="B12" i="7"/>
  <c r="B13" i="7"/>
  <c r="B14" i="7"/>
  <c r="A2" i="7"/>
  <c r="AZ118" i="7" l="1"/>
  <c r="BD118" i="7"/>
  <c r="AZ163" i="7"/>
  <c r="BD163" i="7"/>
  <c r="AZ167" i="7"/>
  <c r="BD167" i="7"/>
  <c r="AZ171" i="7"/>
  <c r="BD171" i="7"/>
  <c r="AZ175" i="7"/>
  <c r="BD175" i="7"/>
  <c r="AZ85" i="7"/>
  <c r="BD85" i="7"/>
  <c r="AZ183" i="7"/>
  <c r="BD183" i="7"/>
  <c r="AZ187" i="7"/>
  <c r="BD187" i="7"/>
  <c r="AZ161" i="7"/>
  <c r="BD161" i="7"/>
  <c r="AZ165" i="7"/>
  <c r="BD165" i="7"/>
  <c r="AZ169" i="7"/>
  <c r="BD169" i="7"/>
  <c r="AZ173" i="7"/>
  <c r="BD173" i="7"/>
  <c r="AZ53" i="7"/>
  <c r="AR26" i="7"/>
  <c r="AR35" i="7"/>
  <c r="AY35" i="7" s="1"/>
  <c r="AR39" i="7"/>
  <c r="AY39" i="7" s="1"/>
  <c r="AY83" i="7"/>
  <c r="AZ83" i="7" s="1"/>
  <c r="AY87" i="7"/>
  <c r="AZ87" i="7" s="1"/>
  <c r="BE207" i="7"/>
  <c r="BC207" i="7"/>
  <c r="BA183" i="7"/>
  <c r="BA187" i="7"/>
  <c r="BC191" i="7"/>
  <c r="BD191" i="7" s="1"/>
  <c r="BE191" i="7"/>
  <c r="AR11" i="7"/>
  <c r="AY11" i="7" s="1"/>
  <c r="AM18" i="7"/>
  <c r="AT18" i="7" s="1"/>
  <c r="AG18" i="7" s="1"/>
  <c r="AY27" i="7"/>
  <c r="AM37" i="7"/>
  <c r="AT37" i="7" s="1"/>
  <c r="AG37" i="7" s="1"/>
  <c r="BD45" i="7"/>
  <c r="AY50" i="7"/>
  <c r="BC50" i="7" s="1"/>
  <c r="AY52" i="7"/>
  <c r="BC52" i="7" s="1"/>
  <c r="AY69" i="7"/>
  <c r="BC69" i="7" s="1"/>
  <c r="AM87" i="7"/>
  <c r="AT87" i="7" s="1"/>
  <c r="AY90" i="7"/>
  <c r="AM92" i="7"/>
  <c r="AT92" i="7" s="1"/>
  <c r="AY94" i="7"/>
  <c r="AY96" i="7"/>
  <c r="AM98" i="7"/>
  <c r="AT98" i="7" s="1"/>
  <c r="AG98" i="7" s="1"/>
  <c r="AM100" i="7"/>
  <c r="AT100" i="7" s="1"/>
  <c r="AY102" i="7"/>
  <c r="AY104" i="7"/>
  <c r="AM106" i="7"/>
  <c r="AT106" i="7" s="1"/>
  <c r="AG106" i="7" s="1"/>
  <c r="AM108" i="7"/>
  <c r="AT108" i="7" s="1"/>
  <c r="AY110" i="7"/>
  <c r="AW89" i="7"/>
  <c r="BE123" i="7"/>
  <c r="AW123" i="7"/>
  <c r="AV123" i="7"/>
  <c r="AX123" i="7" s="1"/>
  <c r="AR20" i="7"/>
  <c r="BA37" i="7"/>
  <c r="AR66" i="7"/>
  <c r="AY66" i="7" s="1"/>
  <c r="BC66" i="7" s="1"/>
  <c r="AY116" i="7"/>
  <c r="AY120" i="7"/>
  <c r="BE83" i="7"/>
  <c r="BC83" i="7"/>
  <c r="BD83" i="7" s="1"/>
  <c r="BE112" i="7"/>
  <c r="BC112" i="7"/>
  <c r="BD112" i="7" s="1"/>
  <c r="BC122" i="7"/>
  <c r="BD122" i="7" s="1"/>
  <c r="BE122" i="7"/>
  <c r="AW172" i="7"/>
  <c r="AV172" i="7"/>
  <c r="AX172" i="7" s="1"/>
  <c r="AW24" i="7"/>
  <c r="AV24" i="7"/>
  <c r="AX24" i="7" s="1"/>
  <c r="BE43" i="7"/>
  <c r="BC43" i="7"/>
  <c r="BD43" i="7" s="1"/>
  <c r="BE87" i="7"/>
  <c r="BC87" i="7"/>
  <c r="BD87" i="7" s="1"/>
  <c r="BE116" i="7"/>
  <c r="BC116" i="7"/>
  <c r="AR160" i="7"/>
  <c r="AY160" i="7" s="1"/>
  <c r="AM160" i="7"/>
  <c r="AT160" i="7" s="1"/>
  <c r="BE177" i="7"/>
  <c r="BC177" i="7"/>
  <c r="BD177" i="7" s="1"/>
  <c r="BE181" i="7"/>
  <c r="BC181" i="7"/>
  <c r="BD181" i="7" s="1"/>
  <c r="BE185" i="7"/>
  <c r="BC185" i="7"/>
  <c r="BD185" i="7" s="1"/>
  <c r="BE189" i="7"/>
  <c r="BC189" i="7"/>
  <c r="BD189" i="7" s="1"/>
  <c r="BE193" i="7"/>
  <c r="BC193" i="7"/>
  <c r="BD193" i="7" s="1"/>
  <c r="AR8" i="7"/>
  <c r="AY8" i="7" s="1"/>
  <c r="AZ8" i="7" s="1"/>
  <c r="BA57" i="7"/>
  <c r="BA61" i="7"/>
  <c r="BA65" i="7"/>
  <c r="AR31" i="7"/>
  <c r="AY31" i="7" s="1"/>
  <c r="AR12" i="7"/>
  <c r="AY12" i="7" s="1"/>
  <c r="AR10" i="7"/>
  <c r="AY10" i="7" s="1"/>
  <c r="BC10" i="7" s="1"/>
  <c r="AR7" i="7"/>
  <c r="AY7" i="7" s="1"/>
  <c r="BC7" i="7" s="1"/>
  <c r="BA7" i="7"/>
  <c r="AZ9" i="7"/>
  <c r="BA12" i="7"/>
  <c r="AZ49" i="7"/>
  <c r="BC75" i="7"/>
  <c r="BD75" i="7" s="1"/>
  <c r="BE75" i="7"/>
  <c r="BC79" i="7"/>
  <c r="BD79" i="7" s="1"/>
  <c r="BE79" i="7"/>
  <c r="BC77" i="7"/>
  <c r="BD77" i="7" s="1"/>
  <c r="AY18" i="7"/>
  <c r="AY20" i="7"/>
  <c r="AM22" i="7"/>
  <c r="AT22" i="7" s="1"/>
  <c r="AG22" i="7" s="1"/>
  <c r="AY24" i="7"/>
  <c r="AM26" i="7"/>
  <c r="AT26" i="7" s="1"/>
  <c r="AU26" i="7" s="1"/>
  <c r="BC25" i="7"/>
  <c r="AR22" i="7"/>
  <c r="AY22" i="7" s="1"/>
  <c r="BA18" i="7"/>
  <c r="BC35" i="7"/>
  <c r="AR6" i="7"/>
  <c r="BL41" i="7"/>
  <c r="BL44" i="7"/>
  <c r="BL45" i="7"/>
  <c r="BL47" i="7"/>
  <c r="BL49" i="7"/>
  <c r="BL51" i="7"/>
  <c r="BL53" i="7"/>
  <c r="BL55" i="7"/>
  <c r="BL58" i="7"/>
  <c r="BL62" i="7"/>
  <c r="BL66" i="7"/>
  <c r="BL68" i="7"/>
  <c r="BL70" i="7"/>
  <c r="BL72" i="7"/>
  <c r="BL74" i="7"/>
  <c r="BL75" i="7"/>
  <c r="BL78" i="7"/>
  <c r="BL79" i="7"/>
  <c r="BL82" i="7"/>
  <c r="BL83" i="7"/>
  <c r="BL86" i="7"/>
  <c r="BL87" i="7"/>
  <c r="BL89" i="7"/>
  <c r="BL91" i="7"/>
  <c r="BL93" i="7"/>
  <c r="BL95" i="7"/>
  <c r="BL97" i="7"/>
  <c r="BL99" i="7"/>
  <c r="BL42" i="7"/>
  <c r="BL43" i="7"/>
  <c r="BL46" i="7"/>
  <c r="BL48" i="7"/>
  <c r="BL50" i="7"/>
  <c r="BL52" i="7"/>
  <c r="BL54" i="7"/>
  <c r="BL56" i="7"/>
  <c r="BL60" i="7"/>
  <c r="BL64" i="7"/>
  <c r="BL67" i="7"/>
  <c r="BL69" i="7"/>
  <c r="BL71" i="7"/>
  <c r="BL73" i="7"/>
  <c r="BL76" i="7"/>
  <c r="BL77" i="7"/>
  <c r="BL80" i="7"/>
  <c r="BL81" i="7"/>
  <c r="BL84" i="7"/>
  <c r="BL85" i="7"/>
  <c r="BL88" i="7"/>
  <c r="BL90" i="7"/>
  <c r="BL92" i="7"/>
  <c r="BL94" i="7"/>
  <c r="BL96" i="7"/>
  <c r="BL98" i="7"/>
  <c r="BL100" i="7"/>
  <c r="BL102" i="7"/>
  <c r="BL104" i="7"/>
  <c r="BL106" i="7"/>
  <c r="BL108" i="7"/>
  <c r="BL110" i="7"/>
  <c r="BL113" i="7"/>
  <c r="BL114" i="7"/>
  <c r="BL117" i="7"/>
  <c r="BL118" i="7"/>
  <c r="BL121" i="7"/>
  <c r="BL122" i="7"/>
  <c r="BL123" i="7"/>
  <c r="BL125" i="7"/>
  <c r="BL127" i="7"/>
  <c r="BL129" i="7"/>
  <c r="BL131" i="7"/>
  <c r="BL133" i="7"/>
  <c r="BL135" i="7"/>
  <c r="BL137" i="7"/>
  <c r="BL139" i="7"/>
  <c r="BL141" i="7"/>
  <c r="BL144" i="7"/>
  <c r="BL148" i="7"/>
  <c r="BL152" i="7"/>
  <c r="BL156" i="7"/>
  <c r="BL160" i="7"/>
  <c r="BL162" i="7"/>
  <c r="BL164" i="7"/>
  <c r="BL166" i="7"/>
  <c r="BL168" i="7"/>
  <c r="BL170" i="7"/>
  <c r="BL172" i="7"/>
  <c r="BL173" i="7"/>
  <c r="BL176" i="7"/>
  <c r="BL177" i="7"/>
  <c r="BL180" i="7"/>
  <c r="BL181" i="7"/>
  <c r="BL101" i="7"/>
  <c r="BL103" i="7"/>
  <c r="BL105" i="7"/>
  <c r="BL107" i="7"/>
  <c r="BL109" i="7"/>
  <c r="BL111" i="7"/>
  <c r="BL112" i="7"/>
  <c r="BL115" i="7"/>
  <c r="BL116" i="7"/>
  <c r="BL119" i="7"/>
  <c r="BL120" i="7"/>
  <c r="BL124" i="7"/>
  <c r="BL126" i="7"/>
  <c r="BL128" i="7"/>
  <c r="BL130" i="7"/>
  <c r="BL132" i="7"/>
  <c r="BL134" i="7"/>
  <c r="BL136" i="7"/>
  <c r="BL138" i="7"/>
  <c r="BL140" i="7"/>
  <c r="BL142" i="7"/>
  <c r="BL146" i="7"/>
  <c r="BL150" i="7"/>
  <c r="BL154" i="7"/>
  <c r="BL158" i="7"/>
  <c r="BL161" i="7"/>
  <c r="BL163" i="7"/>
  <c r="BL165" i="7"/>
  <c r="BL167" i="7"/>
  <c r="BL169" i="7"/>
  <c r="BL171" i="7"/>
  <c r="BL174" i="7"/>
  <c r="BL175" i="7"/>
  <c r="BL178" i="7"/>
  <c r="BL179" i="7"/>
  <c r="BL182" i="7"/>
  <c r="BL183" i="7"/>
  <c r="BL186" i="7"/>
  <c r="BL187" i="7"/>
  <c r="BL190" i="7"/>
  <c r="BL191" i="7"/>
  <c r="BL194" i="7"/>
  <c r="BL196" i="7"/>
  <c r="BL198" i="7"/>
  <c r="BL200" i="7"/>
  <c r="BL202" i="7"/>
  <c r="BL204" i="7"/>
  <c r="BL206" i="7"/>
  <c r="BL208" i="7"/>
  <c r="BL7" i="7"/>
  <c r="BL9" i="7"/>
  <c r="BL11" i="7"/>
  <c r="BL13" i="7"/>
  <c r="BL6" i="7"/>
  <c r="BL184" i="7"/>
  <c r="BL185" i="7"/>
  <c r="BL188" i="7"/>
  <c r="BL189" i="7"/>
  <c r="BL192" i="7"/>
  <c r="BL193" i="7"/>
  <c r="BL195" i="7"/>
  <c r="BL197" i="7"/>
  <c r="BL199" i="7"/>
  <c r="BL201" i="7"/>
  <c r="BL203" i="7"/>
  <c r="BL205" i="7"/>
  <c r="BL207" i="7"/>
  <c r="BL209" i="7"/>
  <c r="BL8" i="7"/>
  <c r="BL10" i="7"/>
  <c r="BL12" i="7"/>
  <c r="BL14" i="7"/>
  <c r="AM6" i="7"/>
  <c r="AT6" i="7" s="1"/>
  <c r="BL32" i="7"/>
  <c r="BL36" i="7"/>
  <c r="BL57" i="7"/>
  <c r="BL61" i="7"/>
  <c r="BL65" i="7"/>
  <c r="BL63" i="7"/>
  <c r="BL22" i="7"/>
  <c r="BL19" i="7"/>
  <c r="BL31" i="7"/>
  <c r="BL35" i="7"/>
  <c r="BL15" i="7"/>
  <c r="BL18" i="7"/>
  <c r="BL28" i="7"/>
  <c r="BL20" i="7"/>
  <c r="BL26" i="7"/>
  <c r="BL23" i="7"/>
  <c r="BL30" i="7"/>
  <c r="BL59" i="7"/>
  <c r="BL39" i="7"/>
  <c r="BL33" i="7"/>
  <c r="BL38" i="7"/>
  <c r="BL40" i="7"/>
  <c r="BL25" i="7"/>
  <c r="BL37" i="7"/>
  <c r="BL29" i="7"/>
  <c r="BL16" i="7"/>
  <c r="BL24" i="7"/>
  <c r="BL27" i="7"/>
  <c r="BL17" i="7"/>
  <c r="BL21" i="7"/>
  <c r="AG24" i="7"/>
  <c r="AM25" i="7"/>
  <c r="AT25" i="7" s="1"/>
  <c r="AG25" i="7" s="1"/>
  <c r="AM31" i="7"/>
  <c r="AT31" i="7" s="1"/>
  <c r="AG31" i="7" s="1"/>
  <c r="BC37" i="7"/>
  <c r="AR38" i="7"/>
  <c r="AY38" i="7" s="1"/>
  <c r="AR40" i="7"/>
  <c r="AY40" i="7" s="1"/>
  <c r="BC15" i="7"/>
  <c r="BC33" i="7"/>
  <c r="BD33" i="7" s="1"/>
  <c r="BC29" i="7"/>
  <c r="BD29" i="7" s="1"/>
  <c r="AZ15" i="7"/>
  <c r="BH15" i="7" s="1"/>
  <c r="AZ17" i="7"/>
  <c r="BH17" i="7" s="1"/>
  <c r="BA32" i="7"/>
  <c r="AZ27" i="7"/>
  <c r="BH27" i="7" s="1"/>
  <c r="BC27" i="7"/>
  <c r="BC19" i="7"/>
  <c r="BD19" i="7" s="1"/>
  <c r="BC24" i="7"/>
  <c r="BD24" i="7" s="1"/>
  <c r="BC28" i="7"/>
  <c r="AZ19" i="7"/>
  <c r="BH19" i="7" s="1"/>
  <c r="AY26" i="7"/>
  <c r="AZ25" i="7"/>
  <c r="BH25" i="7" s="1"/>
  <c r="BC17" i="7"/>
  <c r="BC16" i="7"/>
  <c r="BD16" i="7" s="1"/>
  <c r="BC20" i="7"/>
  <c r="BD20" i="7" s="1"/>
  <c r="AZ31" i="7"/>
  <c r="BH31" i="7" s="1"/>
  <c r="AR34" i="7"/>
  <c r="AY34" i="7" s="1"/>
  <c r="AU35" i="7"/>
  <c r="AU32" i="7"/>
  <c r="BD35" i="7"/>
  <c r="AZ35" i="7"/>
  <c r="BH35" i="7" s="1"/>
  <c r="BE36" i="7"/>
  <c r="AU41" i="7"/>
  <c r="BD42" i="7"/>
  <c r="AU43" i="7"/>
  <c r="AV43" i="7" s="1"/>
  <c r="AX43" i="7" s="1"/>
  <c r="AR46" i="7"/>
  <c r="AY46" i="7" s="1"/>
  <c r="AU52" i="7"/>
  <c r="AZ54" i="7"/>
  <c r="BD54" i="7"/>
  <c r="AM46" i="7"/>
  <c r="AT46" i="7" s="1"/>
  <c r="AG46" i="7" s="1"/>
  <c r="BD47" i="7"/>
  <c r="AU49" i="7"/>
  <c r="BD51" i="7"/>
  <c r="AU53" i="7"/>
  <c r="BD58" i="7"/>
  <c r="AZ58" i="7"/>
  <c r="BE59" i="7"/>
  <c r="BD62" i="7"/>
  <c r="AZ62" i="7"/>
  <c r="BE63" i="7"/>
  <c r="BD66" i="7"/>
  <c r="AZ66" i="7"/>
  <c r="AZ67" i="7"/>
  <c r="BD67" i="7"/>
  <c r="AU69" i="7"/>
  <c r="AZ71" i="7"/>
  <c r="BD71" i="7"/>
  <c r="AU73" i="7"/>
  <c r="AU57" i="7"/>
  <c r="AU61" i="7"/>
  <c r="AU65" i="7"/>
  <c r="BD68" i="7"/>
  <c r="AU70" i="7"/>
  <c r="BD72" i="7"/>
  <c r="AR74" i="7"/>
  <c r="AY74" i="7" s="1"/>
  <c r="BC74" i="7" s="1"/>
  <c r="AU75" i="7"/>
  <c r="AR76" i="7"/>
  <c r="AY76" i="7" s="1"/>
  <c r="BC76" i="7" s="1"/>
  <c r="AU77" i="7"/>
  <c r="AR78" i="7"/>
  <c r="AY78" i="7" s="1"/>
  <c r="BC78" i="7" s="1"/>
  <c r="AU79" i="7"/>
  <c r="AR80" i="7"/>
  <c r="AY80" i="7" s="1"/>
  <c r="BC80" i="7" s="1"/>
  <c r="AU81" i="7"/>
  <c r="AV81" i="7" s="1"/>
  <c r="AX81" i="7" s="1"/>
  <c r="AR82" i="7"/>
  <c r="AY82" i="7" s="1"/>
  <c r="AU83" i="7"/>
  <c r="AR84" i="7"/>
  <c r="AY84" i="7" s="1"/>
  <c r="AU85" i="7"/>
  <c r="AR86" i="7"/>
  <c r="AY86" i="7" s="1"/>
  <c r="AU87" i="7"/>
  <c r="AR88" i="7"/>
  <c r="AY88" i="7" s="1"/>
  <c r="AZ90" i="7"/>
  <c r="BD90" i="7"/>
  <c r="AW92" i="7"/>
  <c r="AU92" i="7"/>
  <c r="AV92" i="7" s="1"/>
  <c r="AX92" i="7" s="1"/>
  <c r="AZ94" i="7"/>
  <c r="BD94" i="7"/>
  <c r="AW96" i="7"/>
  <c r="AU96" i="7"/>
  <c r="AV96" i="7" s="1"/>
  <c r="AX96" i="7" s="1"/>
  <c r="AZ98" i="7"/>
  <c r="BD98" i="7"/>
  <c r="AU100" i="7"/>
  <c r="AV100" i="7" s="1"/>
  <c r="AX100" i="7" s="1"/>
  <c r="AZ102" i="7"/>
  <c r="BD102" i="7"/>
  <c r="AU104" i="7"/>
  <c r="AV104" i="7" s="1"/>
  <c r="AX104" i="7" s="1"/>
  <c r="AZ106" i="7"/>
  <c r="BD106" i="7"/>
  <c r="AU108" i="7"/>
  <c r="AV108" i="7" s="1"/>
  <c r="AX108" i="7" s="1"/>
  <c r="AZ110" i="7"/>
  <c r="BD110" i="7"/>
  <c r="BD91" i="7"/>
  <c r="AU93" i="7"/>
  <c r="AV93" i="7" s="1"/>
  <c r="AX93" i="7" s="1"/>
  <c r="BD95" i="7"/>
  <c r="AU97" i="7"/>
  <c r="BD99" i="7"/>
  <c r="AU101" i="7"/>
  <c r="AV101" i="7" s="1"/>
  <c r="AX101" i="7" s="1"/>
  <c r="BD103" i="7"/>
  <c r="AU105" i="7"/>
  <c r="BD107" i="7"/>
  <c r="AU109" i="7"/>
  <c r="AV109" i="7" s="1"/>
  <c r="AX109" i="7" s="1"/>
  <c r="BD111" i="7"/>
  <c r="AM74" i="7"/>
  <c r="AT74" i="7" s="1"/>
  <c r="AG74" i="7" s="1"/>
  <c r="AM78" i="7"/>
  <c r="AT78" i="7" s="1"/>
  <c r="AM82" i="7"/>
  <c r="AT82" i="7" s="1"/>
  <c r="AG82" i="7" s="1"/>
  <c r="AM86" i="7"/>
  <c r="AT86" i="7" s="1"/>
  <c r="AU112" i="7"/>
  <c r="AR113" i="7"/>
  <c r="AY113" i="7" s="1"/>
  <c r="AU114" i="7"/>
  <c r="AR115" i="7"/>
  <c r="AY115" i="7" s="1"/>
  <c r="AU116" i="7"/>
  <c r="AR117" i="7"/>
  <c r="AY117" i="7" s="1"/>
  <c r="AU118" i="7"/>
  <c r="AR119" i="7"/>
  <c r="AY119" i="7" s="1"/>
  <c r="AU120" i="7"/>
  <c r="AR121" i="7"/>
  <c r="AY121" i="7" s="1"/>
  <c r="AU122" i="7"/>
  <c r="AU124" i="7"/>
  <c r="AV124" i="7" s="1"/>
  <c r="AX124" i="7" s="1"/>
  <c r="AZ126" i="7"/>
  <c r="BD126" i="7"/>
  <c r="AU128" i="7"/>
  <c r="AV128" i="7" s="1"/>
  <c r="AX128" i="7" s="1"/>
  <c r="AZ130" i="7"/>
  <c r="BD130" i="7"/>
  <c r="AU132" i="7"/>
  <c r="AV132" i="7" s="1"/>
  <c r="AX132" i="7" s="1"/>
  <c r="AZ134" i="7"/>
  <c r="BD134" i="7"/>
  <c r="AU136" i="7"/>
  <c r="AV136" i="7" s="1"/>
  <c r="AX136" i="7" s="1"/>
  <c r="AZ138" i="7"/>
  <c r="BD138" i="7"/>
  <c r="AU140" i="7"/>
  <c r="AV140" i="7" s="1"/>
  <c r="AX140" i="7" s="1"/>
  <c r="BL143" i="7"/>
  <c r="AM143" i="7"/>
  <c r="AT143" i="7" s="1"/>
  <c r="BC143" i="7"/>
  <c r="BE143" i="7"/>
  <c r="BL145" i="7"/>
  <c r="AM145" i="7"/>
  <c r="AT145" i="7" s="1"/>
  <c r="BC145" i="7"/>
  <c r="BE145" i="7"/>
  <c r="BL147" i="7"/>
  <c r="AM147" i="7"/>
  <c r="AT147" i="7" s="1"/>
  <c r="BC147" i="7"/>
  <c r="BE147" i="7"/>
  <c r="BL149" i="7"/>
  <c r="AM149" i="7"/>
  <c r="AT149" i="7" s="1"/>
  <c r="BC149" i="7"/>
  <c r="BE149" i="7"/>
  <c r="BL151" i="7"/>
  <c r="AM151" i="7"/>
  <c r="AT151" i="7" s="1"/>
  <c r="BC151" i="7"/>
  <c r="BE151" i="7"/>
  <c r="BL153" i="7"/>
  <c r="AM153" i="7"/>
  <c r="AT153" i="7" s="1"/>
  <c r="BC153" i="7"/>
  <c r="BE153" i="7"/>
  <c r="BL155" i="7"/>
  <c r="AM155" i="7"/>
  <c r="AT155" i="7" s="1"/>
  <c r="BC155" i="7"/>
  <c r="BE155" i="7"/>
  <c r="BL157" i="7"/>
  <c r="AM157" i="7"/>
  <c r="AT157" i="7" s="1"/>
  <c r="BC157" i="7"/>
  <c r="BE157" i="7"/>
  <c r="BL159" i="7"/>
  <c r="AM159" i="7"/>
  <c r="AT159" i="7" s="1"/>
  <c r="BC159" i="7"/>
  <c r="BE159" i="7"/>
  <c r="AU161" i="7"/>
  <c r="AV161" i="7" s="1"/>
  <c r="AX161" i="7" s="1"/>
  <c r="AU163" i="7"/>
  <c r="AV163" i="7" s="1"/>
  <c r="AX163" i="7" s="1"/>
  <c r="AU165" i="7"/>
  <c r="AV165" i="7" s="1"/>
  <c r="AX165" i="7" s="1"/>
  <c r="AU167" i="7"/>
  <c r="AV167" i="7" s="1"/>
  <c r="AX167" i="7" s="1"/>
  <c r="AU169" i="7"/>
  <c r="AV169" i="7" s="1"/>
  <c r="AX169" i="7" s="1"/>
  <c r="AU171" i="7"/>
  <c r="AV171" i="7" s="1"/>
  <c r="AX171" i="7" s="1"/>
  <c r="AG124" i="7"/>
  <c r="BD125" i="7"/>
  <c r="AU127" i="7"/>
  <c r="AG128" i="7"/>
  <c r="BD129" i="7"/>
  <c r="AU131" i="7"/>
  <c r="AV131" i="7" s="1"/>
  <c r="AX131" i="7" s="1"/>
  <c r="AG132" i="7"/>
  <c r="BD133" i="7"/>
  <c r="AU135" i="7"/>
  <c r="AG136" i="7"/>
  <c r="BD137" i="7"/>
  <c r="AU139" i="7"/>
  <c r="AV139" i="7" s="1"/>
  <c r="AX139" i="7" s="1"/>
  <c r="AW139" i="7"/>
  <c r="AG140" i="7"/>
  <c r="BD141" i="7"/>
  <c r="AG161" i="7"/>
  <c r="AG163" i="7"/>
  <c r="AG165" i="7"/>
  <c r="AG167" i="7"/>
  <c r="AG169" i="7"/>
  <c r="AG171" i="7"/>
  <c r="BD172" i="7"/>
  <c r="AU173" i="7"/>
  <c r="AR174" i="7"/>
  <c r="AY174" i="7" s="1"/>
  <c r="AU175" i="7"/>
  <c r="AR176" i="7"/>
  <c r="AY176" i="7" s="1"/>
  <c r="AU177" i="7"/>
  <c r="AR178" i="7"/>
  <c r="AY178" i="7" s="1"/>
  <c r="AU179" i="7"/>
  <c r="AR180" i="7"/>
  <c r="AY180" i="7" s="1"/>
  <c r="AU181" i="7"/>
  <c r="AR182" i="7"/>
  <c r="AY182" i="7" s="1"/>
  <c r="AU183" i="7"/>
  <c r="AR184" i="7"/>
  <c r="AY184" i="7" s="1"/>
  <c r="AU185" i="7"/>
  <c r="AR186" i="7"/>
  <c r="AY186" i="7" s="1"/>
  <c r="AU187" i="7"/>
  <c r="AR188" i="7"/>
  <c r="AY188" i="7" s="1"/>
  <c r="AU189" i="7"/>
  <c r="AR190" i="7"/>
  <c r="AY190" i="7" s="1"/>
  <c r="AU191" i="7"/>
  <c r="AR192" i="7"/>
  <c r="AY192" i="7" s="1"/>
  <c r="AU193" i="7"/>
  <c r="AR194" i="7"/>
  <c r="AY194" i="7" s="1"/>
  <c r="AW195" i="7"/>
  <c r="AU195" i="7"/>
  <c r="AV195" i="7" s="1"/>
  <c r="AX195" i="7" s="1"/>
  <c r="AZ197" i="7"/>
  <c r="BD197" i="7"/>
  <c r="AW199" i="7"/>
  <c r="AU199" i="7"/>
  <c r="AV199" i="7" s="1"/>
  <c r="AX199" i="7" s="1"/>
  <c r="AZ201" i="7"/>
  <c r="BD201" i="7"/>
  <c r="AW203" i="7"/>
  <c r="AU203" i="7"/>
  <c r="AV203" i="7" s="1"/>
  <c r="AX203" i="7" s="1"/>
  <c r="BD205" i="7"/>
  <c r="AZ205" i="7"/>
  <c r="AW209" i="7"/>
  <c r="AU209" i="7"/>
  <c r="AV209" i="7" s="1"/>
  <c r="AX209" i="7" s="1"/>
  <c r="BD206" i="7"/>
  <c r="AM176" i="7"/>
  <c r="AT176" i="7" s="1"/>
  <c r="AM180" i="7"/>
  <c r="AT180" i="7" s="1"/>
  <c r="AM184" i="7"/>
  <c r="AT184" i="7" s="1"/>
  <c r="AM188" i="7"/>
  <c r="AT188" i="7" s="1"/>
  <c r="AM192" i="7"/>
  <c r="AT192" i="7" s="1"/>
  <c r="AM182" i="7"/>
  <c r="AT182" i="7" s="1"/>
  <c r="AM186" i="7"/>
  <c r="AT186" i="7" s="1"/>
  <c r="AG195" i="7"/>
  <c r="AU198" i="7"/>
  <c r="AV198" i="7" s="1"/>
  <c r="AX198" i="7" s="1"/>
  <c r="AW198" i="7"/>
  <c r="BD200" i="7"/>
  <c r="AU204" i="7"/>
  <c r="AV204" i="7" s="1"/>
  <c r="AX204" i="7" s="1"/>
  <c r="BD208" i="7"/>
  <c r="AM174" i="7"/>
  <c r="AT174" i="7" s="1"/>
  <c r="AM190" i="7"/>
  <c r="AT190" i="7" s="1"/>
  <c r="BD196" i="7"/>
  <c r="AG199" i="7"/>
  <c r="BD202" i="7"/>
  <c r="AG204" i="7"/>
  <c r="AU206" i="7"/>
  <c r="AV206" i="7" s="1"/>
  <c r="AX206" i="7" s="1"/>
  <c r="BE32" i="7"/>
  <c r="AM34" i="7"/>
  <c r="AT34" i="7" s="1"/>
  <c r="BL34" i="7"/>
  <c r="AR36" i="7"/>
  <c r="AY36" i="7" s="1"/>
  <c r="AU40" i="7"/>
  <c r="AG41" i="7"/>
  <c r="AR44" i="7"/>
  <c r="AY44" i="7" s="1"/>
  <c r="AU45" i="7"/>
  <c r="AV45" i="7" s="1"/>
  <c r="AX45" i="7" s="1"/>
  <c r="BA46" i="7"/>
  <c r="AU48" i="7"/>
  <c r="AZ50" i="7"/>
  <c r="BD50" i="7"/>
  <c r="BD55" i="7"/>
  <c r="AU29" i="7"/>
  <c r="AR30" i="7"/>
  <c r="AY30" i="7" s="1"/>
  <c r="BC30" i="7" s="1"/>
  <c r="AU31" i="7"/>
  <c r="AR32" i="7"/>
  <c r="AY32" i="7" s="1"/>
  <c r="AG32" i="7"/>
  <c r="AU33" i="7"/>
  <c r="BE30" i="7"/>
  <c r="AZ33" i="7"/>
  <c r="BH33" i="7" s="1"/>
  <c r="AM30" i="7"/>
  <c r="AT30" i="7" s="1"/>
  <c r="AG30" i="7" s="1"/>
  <c r="BA34" i="7"/>
  <c r="AG35" i="7"/>
  <c r="AU37" i="7"/>
  <c r="BE34" i="7"/>
  <c r="AZ37" i="7"/>
  <c r="BH37" i="7" s="1"/>
  <c r="BD37" i="7"/>
  <c r="AU39" i="7"/>
  <c r="AZ41" i="7"/>
  <c r="BD41" i="7"/>
  <c r="AU38" i="7"/>
  <c r="AG39" i="7"/>
  <c r="AG40" i="7"/>
  <c r="AU42" i="7"/>
  <c r="AV42" i="7" s="1"/>
  <c r="AX42" i="7" s="1"/>
  <c r="AM36" i="7"/>
  <c r="AT36" i="7" s="1"/>
  <c r="AG36" i="7" s="1"/>
  <c r="AG43" i="7"/>
  <c r="AG45" i="7"/>
  <c r="AZ47" i="7"/>
  <c r="AZ48" i="7"/>
  <c r="BD48" i="7"/>
  <c r="AU50" i="7"/>
  <c r="AZ51" i="7"/>
  <c r="AZ52" i="7"/>
  <c r="BD52" i="7"/>
  <c r="AU54" i="7"/>
  <c r="AZ55" i="7"/>
  <c r="AU47" i="7"/>
  <c r="AV47" i="7" s="1"/>
  <c r="AX47" i="7" s="1"/>
  <c r="AG48" i="7"/>
  <c r="BD49" i="7"/>
  <c r="AG49" i="7"/>
  <c r="AU51" i="7"/>
  <c r="AG52" i="7"/>
  <c r="BD53" i="7"/>
  <c r="AG53" i="7"/>
  <c r="AU55" i="7"/>
  <c r="AU56" i="7"/>
  <c r="AR57" i="7"/>
  <c r="AY57" i="7" s="1"/>
  <c r="AG57" i="7"/>
  <c r="AU58" i="7"/>
  <c r="AR59" i="7"/>
  <c r="AY59" i="7" s="1"/>
  <c r="BC59" i="7" s="1"/>
  <c r="AU60" i="7"/>
  <c r="AR61" i="7"/>
  <c r="AY61" i="7" s="1"/>
  <c r="BC61" i="7" s="1"/>
  <c r="AG61" i="7"/>
  <c r="AU62" i="7"/>
  <c r="AR63" i="7"/>
  <c r="AY63" i="7" s="1"/>
  <c r="BC63" i="7" s="1"/>
  <c r="AU64" i="7"/>
  <c r="AR65" i="7"/>
  <c r="AY65" i="7" s="1"/>
  <c r="AG65" i="7"/>
  <c r="AU66" i="7"/>
  <c r="AM44" i="7"/>
  <c r="AT44" i="7" s="1"/>
  <c r="AG44" i="7" s="1"/>
  <c r="BD56" i="7"/>
  <c r="AZ56" i="7"/>
  <c r="BC57" i="7"/>
  <c r="BE57" i="7"/>
  <c r="BD60" i="7"/>
  <c r="AZ60" i="7"/>
  <c r="BE61" i="7"/>
  <c r="BD64" i="7"/>
  <c r="AZ64" i="7"/>
  <c r="BC65" i="7"/>
  <c r="BE65" i="7"/>
  <c r="AU67" i="7"/>
  <c r="AZ68" i="7"/>
  <c r="AZ69" i="7"/>
  <c r="BD69" i="7"/>
  <c r="AU71" i="7"/>
  <c r="AZ72" i="7"/>
  <c r="BD73" i="7"/>
  <c r="AZ73" i="7"/>
  <c r="AM59" i="7"/>
  <c r="AT59" i="7" s="1"/>
  <c r="AG59" i="7" s="1"/>
  <c r="AM63" i="7"/>
  <c r="AT63" i="7" s="1"/>
  <c r="AU68" i="7"/>
  <c r="AG69" i="7"/>
  <c r="BD70" i="7"/>
  <c r="AG70" i="7"/>
  <c r="AU72" i="7"/>
  <c r="AG73" i="7"/>
  <c r="AG75" i="7"/>
  <c r="AG77" i="7"/>
  <c r="AG79" i="7"/>
  <c r="AG81" i="7"/>
  <c r="AG83" i="7"/>
  <c r="AG85" i="7"/>
  <c r="AG87" i="7"/>
  <c r="AU90" i="7"/>
  <c r="AV90" i="7" s="1"/>
  <c r="AX90" i="7" s="1"/>
  <c r="AZ92" i="7"/>
  <c r="BD92" i="7"/>
  <c r="AU94" i="7"/>
  <c r="AZ95" i="7"/>
  <c r="AZ96" i="7"/>
  <c r="BD96" i="7"/>
  <c r="AU98" i="7"/>
  <c r="AV98" i="7" s="1"/>
  <c r="AX98" i="7" s="1"/>
  <c r="AZ99" i="7"/>
  <c r="AZ100" i="7"/>
  <c r="BD100" i="7"/>
  <c r="AU102" i="7"/>
  <c r="AZ103" i="7"/>
  <c r="AZ104" i="7"/>
  <c r="BD104" i="7"/>
  <c r="AU106" i="7"/>
  <c r="AV106" i="7" s="1"/>
  <c r="AX106" i="7" s="1"/>
  <c r="AZ107" i="7"/>
  <c r="AZ108" i="7"/>
  <c r="BD108" i="7"/>
  <c r="AU110" i="7"/>
  <c r="AZ111" i="7"/>
  <c r="AM76" i="7"/>
  <c r="AT76" i="7" s="1"/>
  <c r="AM80" i="7"/>
  <c r="AT80" i="7" s="1"/>
  <c r="AM84" i="7"/>
  <c r="AT84" i="7" s="1"/>
  <c r="AM88" i="7"/>
  <c r="AT88" i="7" s="1"/>
  <c r="AU91" i="7"/>
  <c r="AV91" i="7" s="1"/>
  <c r="AX91" i="7" s="1"/>
  <c r="AG92" i="7"/>
  <c r="BD93" i="7"/>
  <c r="AG93" i="7"/>
  <c r="AU95" i="7"/>
  <c r="AV95" i="7" s="1"/>
  <c r="AX95" i="7" s="1"/>
  <c r="AG96" i="7"/>
  <c r="BD97" i="7"/>
  <c r="AG97" i="7"/>
  <c r="AU99" i="7"/>
  <c r="AV99" i="7" s="1"/>
  <c r="AX99" i="7" s="1"/>
  <c r="AG100" i="7"/>
  <c r="BD101" i="7"/>
  <c r="AG101" i="7"/>
  <c r="AU103" i="7"/>
  <c r="AV103" i="7" s="1"/>
  <c r="AX103" i="7" s="1"/>
  <c r="AW103" i="7"/>
  <c r="AG104" i="7"/>
  <c r="BD105" i="7"/>
  <c r="AG105" i="7"/>
  <c r="AU107" i="7"/>
  <c r="AV107" i="7" s="1"/>
  <c r="AX107" i="7" s="1"/>
  <c r="AG108" i="7"/>
  <c r="BD109" i="7"/>
  <c r="AG109" i="7"/>
  <c r="AG112" i="7"/>
  <c r="AG114" i="7"/>
  <c r="AG116" i="7"/>
  <c r="AG118" i="7"/>
  <c r="AG120" i="7"/>
  <c r="AG122" i="7"/>
  <c r="AZ124" i="7"/>
  <c r="BD124" i="7"/>
  <c r="AU126" i="7"/>
  <c r="AZ128" i="7"/>
  <c r="BD128" i="7"/>
  <c r="AU130" i="7"/>
  <c r="AV130" i="7" s="1"/>
  <c r="AX130" i="7" s="1"/>
  <c r="AZ132" i="7"/>
  <c r="BD132" i="7"/>
  <c r="AU134" i="7"/>
  <c r="AZ136" i="7"/>
  <c r="BD136" i="7"/>
  <c r="AU138" i="7"/>
  <c r="AV138" i="7" s="1"/>
  <c r="AX138" i="7" s="1"/>
  <c r="AZ140" i="7"/>
  <c r="BD140" i="7"/>
  <c r="AM115" i="7"/>
  <c r="AT115" i="7" s="1"/>
  <c r="AM119" i="7"/>
  <c r="AT119" i="7" s="1"/>
  <c r="BD142" i="7"/>
  <c r="AZ142" i="7"/>
  <c r="BD144" i="7"/>
  <c r="AZ144" i="7"/>
  <c r="BD146" i="7"/>
  <c r="AZ146" i="7"/>
  <c r="BD148" i="7"/>
  <c r="AZ148" i="7"/>
  <c r="BD150" i="7"/>
  <c r="AZ150" i="7"/>
  <c r="BD152" i="7"/>
  <c r="AZ152" i="7"/>
  <c r="BD154" i="7"/>
  <c r="AZ154" i="7"/>
  <c r="BD156" i="7"/>
  <c r="AZ156" i="7"/>
  <c r="BD158" i="7"/>
  <c r="AZ158" i="7"/>
  <c r="AM113" i="7"/>
  <c r="AT113" i="7" s="1"/>
  <c r="AM117" i="7"/>
  <c r="AT117" i="7" s="1"/>
  <c r="AM121" i="7"/>
  <c r="AT121" i="7" s="1"/>
  <c r="AU125" i="7"/>
  <c r="AG126" i="7"/>
  <c r="BD127" i="7"/>
  <c r="AG127" i="7"/>
  <c r="AU129" i="7"/>
  <c r="AG130" i="7"/>
  <c r="BD131" i="7"/>
  <c r="AG131" i="7"/>
  <c r="AU133" i="7"/>
  <c r="AG134" i="7"/>
  <c r="BD135" i="7"/>
  <c r="AG135" i="7"/>
  <c r="AU137" i="7"/>
  <c r="AG138" i="7"/>
  <c r="BD139" i="7"/>
  <c r="AG139" i="7"/>
  <c r="AU141" i="7"/>
  <c r="AU142" i="7"/>
  <c r="AR143" i="7"/>
  <c r="AY143" i="7" s="1"/>
  <c r="AU144" i="7"/>
  <c r="AR145" i="7"/>
  <c r="AY145" i="7" s="1"/>
  <c r="AG145" i="7"/>
  <c r="AU146" i="7"/>
  <c r="AR147" i="7"/>
  <c r="AY147" i="7" s="1"/>
  <c r="AU148" i="7"/>
  <c r="AR149" i="7"/>
  <c r="AY149" i="7" s="1"/>
  <c r="AG149" i="7"/>
  <c r="AU150" i="7"/>
  <c r="AR151" i="7"/>
  <c r="AY151" i="7" s="1"/>
  <c r="AU152" i="7"/>
  <c r="AR153" i="7"/>
  <c r="AY153" i="7" s="1"/>
  <c r="AG153" i="7"/>
  <c r="AU154" i="7"/>
  <c r="AR155" i="7"/>
  <c r="AY155" i="7" s="1"/>
  <c r="AU156" i="7"/>
  <c r="AR157" i="7"/>
  <c r="AY157" i="7" s="1"/>
  <c r="AG157" i="7"/>
  <c r="AU158" i="7"/>
  <c r="AR159" i="7"/>
  <c r="AY159" i="7" s="1"/>
  <c r="AU162" i="7"/>
  <c r="AV162" i="7" s="1"/>
  <c r="AX162" i="7" s="1"/>
  <c r="BD162" i="7"/>
  <c r="AU164" i="7"/>
  <c r="BD164" i="7"/>
  <c r="AU166" i="7"/>
  <c r="AV166" i="7" s="1"/>
  <c r="AX166" i="7" s="1"/>
  <c r="BD166" i="7"/>
  <c r="AU168" i="7"/>
  <c r="BD168" i="7"/>
  <c r="AU170" i="7"/>
  <c r="AV170" i="7" s="1"/>
  <c r="AX170" i="7" s="1"/>
  <c r="BD170" i="7"/>
  <c r="BD204" i="7"/>
  <c r="AG173" i="7"/>
  <c r="AG175" i="7"/>
  <c r="AG177" i="7"/>
  <c r="AG179" i="7"/>
  <c r="AG181" i="7"/>
  <c r="AG183" i="7"/>
  <c r="AG185" i="7"/>
  <c r="AG187" i="7"/>
  <c r="AG189" i="7"/>
  <c r="AG191" i="7"/>
  <c r="AG193" i="7"/>
  <c r="AZ195" i="7"/>
  <c r="BD195" i="7"/>
  <c r="AU197" i="7"/>
  <c r="AZ199" i="7"/>
  <c r="BD199" i="7"/>
  <c r="AU201" i="7"/>
  <c r="AV201" i="7" s="1"/>
  <c r="AX201" i="7" s="1"/>
  <c r="AZ203" i="7"/>
  <c r="BD203" i="7"/>
  <c r="AU205" i="7"/>
  <c r="AV205" i="7" s="1"/>
  <c r="AX205" i="7" s="1"/>
  <c r="AW205" i="7"/>
  <c r="AU207" i="7"/>
  <c r="AV207" i="7" s="1"/>
  <c r="AX207" i="7" s="1"/>
  <c r="AG209" i="7"/>
  <c r="AZ209" i="7"/>
  <c r="BD209" i="7"/>
  <c r="AZ207" i="7"/>
  <c r="BD207" i="7"/>
  <c r="AM178" i="7"/>
  <c r="AT178" i="7" s="1"/>
  <c r="BD198" i="7"/>
  <c r="AG198" i="7"/>
  <c r="AU200" i="7"/>
  <c r="AV200" i="7" s="1"/>
  <c r="AX200" i="7" s="1"/>
  <c r="AG201" i="7"/>
  <c r="AM194" i="7"/>
  <c r="AT194" i="7" s="1"/>
  <c r="AU196" i="7"/>
  <c r="AV196" i="7" s="1"/>
  <c r="AX196" i="7" s="1"/>
  <c r="AU202" i="7"/>
  <c r="AV202" i="7" s="1"/>
  <c r="AX202" i="7" s="1"/>
  <c r="AG203" i="7"/>
  <c r="AU208" i="7"/>
  <c r="AV208" i="7" s="1"/>
  <c r="AX208" i="7" s="1"/>
  <c r="AW208" i="7"/>
  <c r="AR13" i="7"/>
  <c r="AY13" i="7" s="1"/>
  <c r="AZ16" i="7"/>
  <c r="BH16" i="7" s="1"/>
  <c r="AZ18" i="7"/>
  <c r="BH18" i="7" s="1"/>
  <c r="AU17" i="7"/>
  <c r="AU20" i="7"/>
  <c r="AR21" i="7"/>
  <c r="AY21" i="7" s="1"/>
  <c r="AU15" i="7"/>
  <c r="AU19" i="7"/>
  <c r="AZ20" i="7"/>
  <c r="BH20" i="7" s="1"/>
  <c r="AR23" i="7"/>
  <c r="AY23" i="7" s="1"/>
  <c r="AZ28" i="7"/>
  <c r="BH28" i="7" s="1"/>
  <c r="BD28" i="7"/>
  <c r="AM23" i="7"/>
  <c r="AT23" i="7" s="1"/>
  <c r="AG26" i="7"/>
  <c r="AU16" i="7"/>
  <c r="AU18" i="7"/>
  <c r="BD17" i="7"/>
  <c r="BD27" i="7"/>
  <c r="BD15" i="7"/>
  <c r="AZ24" i="7"/>
  <c r="BH24" i="7" s="1"/>
  <c r="AZ26" i="7"/>
  <c r="BH26" i="7" s="1"/>
  <c r="AU28" i="7"/>
  <c r="AM21" i="7"/>
  <c r="AT21" i="7" s="1"/>
  <c r="AU27" i="7"/>
  <c r="BD25" i="7"/>
  <c r="L112" i="14"/>
  <c r="L113" i="14" s="1"/>
  <c r="L114" i="14" s="1"/>
  <c r="L115" i="14" s="1"/>
  <c r="L116" i="14" s="1"/>
  <c r="L117" i="14" s="1"/>
  <c r="BC39" i="7" l="1"/>
  <c r="BD39" i="7"/>
  <c r="AZ39" i="7"/>
  <c r="BH39" i="7" s="1"/>
  <c r="AW101" i="7"/>
  <c r="AW207" i="7"/>
  <c r="AW201" i="7"/>
  <c r="AW166" i="7"/>
  <c r="AW138" i="7"/>
  <c r="AW95" i="7"/>
  <c r="AW98" i="7"/>
  <c r="AW45" i="7"/>
  <c r="AW171" i="7"/>
  <c r="AW169" i="7"/>
  <c r="AW167" i="7"/>
  <c r="AW165" i="7"/>
  <c r="AW163" i="7"/>
  <c r="AW161" i="7"/>
  <c r="AW19" i="7"/>
  <c r="AV19" i="7"/>
  <c r="AX19" i="7" s="1"/>
  <c r="AW197" i="7"/>
  <c r="AV197" i="7"/>
  <c r="AX197" i="7" s="1"/>
  <c r="AW164" i="7"/>
  <c r="AV164" i="7"/>
  <c r="AX164" i="7" s="1"/>
  <c r="AW154" i="7"/>
  <c r="AV154" i="7"/>
  <c r="AX154" i="7" s="1"/>
  <c r="AW146" i="7"/>
  <c r="AV146" i="7"/>
  <c r="AX146" i="7" s="1"/>
  <c r="AW137" i="7"/>
  <c r="AV137" i="7"/>
  <c r="AX137" i="7" s="1"/>
  <c r="AW129" i="7"/>
  <c r="AV129" i="7"/>
  <c r="AX129" i="7" s="1"/>
  <c r="AW125" i="7"/>
  <c r="AV125" i="7"/>
  <c r="AX125" i="7" s="1"/>
  <c r="AW134" i="7"/>
  <c r="AV134" i="7"/>
  <c r="AX134" i="7" s="1"/>
  <c r="AW110" i="7"/>
  <c r="AV110" i="7"/>
  <c r="AX110" i="7" s="1"/>
  <c r="AW94" i="7"/>
  <c r="AV94" i="7"/>
  <c r="AX94" i="7" s="1"/>
  <c r="AW72" i="7"/>
  <c r="AV72" i="7"/>
  <c r="AX72" i="7" s="1"/>
  <c r="AW68" i="7"/>
  <c r="AV68" i="7"/>
  <c r="AX68" i="7" s="1"/>
  <c r="AW71" i="7"/>
  <c r="AV71" i="7"/>
  <c r="AX71" i="7" s="1"/>
  <c r="AW67" i="7"/>
  <c r="AV67" i="7"/>
  <c r="AX67" i="7" s="1"/>
  <c r="AW64" i="7"/>
  <c r="AV64" i="7"/>
  <c r="AX64" i="7" s="1"/>
  <c r="AW62" i="7"/>
  <c r="AV62" i="7"/>
  <c r="AX62" i="7" s="1"/>
  <c r="AW56" i="7"/>
  <c r="AV56" i="7"/>
  <c r="AX56" i="7" s="1"/>
  <c r="AW54" i="7"/>
  <c r="AV54" i="7"/>
  <c r="AX54" i="7" s="1"/>
  <c r="AW50" i="7"/>
  <c r="AV50" i="7"/>
  <c r="AX50" i="7" s="1"/>
  <c r="AW39" i="7"/>
  <c r="AV39" i="7"/>
  <c r="AX39" i="7" s="1"/>
  <c r="AW37" i="7"/>
  <c r="AV37" i="7"/>
  <c r="AX37" i="7" s="1"/>
  <c r="AW31" i="7"/>
  <c r="AV31" i="7"/>
  <c r="AX31" i="7" s="1"/>
  <c r="AW29" i="7"/>
  <c r="AV29" i="7"/>
  <c r="AX29" i="7" s="1"/>
  <c r="AW48" i="7"/>
  <c r="AV48" i="7"/>
  <c r="AX48" i="7" s="1"/>
  <c r="AW193" i="7"/>
  <c r="AV193" i="7"/>
  <c r="AX193" i="7" s="1"/>
  <c r="AW191" i="7"/>
  <c r="AV191" i="7"/>
  <c r="AX191" i="7" s="1"/>
  <c r="AW189" i="7"/>
  <c r="AV189" i="7"/>
  <c r="AX189" i="7" s="1"/>
  <c r="AW187" i="7"/>
  <c r="AV187" i="7"/>
  <c r="AX187" i="7" s="1"/>
  <c r="AW185" i="7"/>
  <c r="AV185" i="7"/>
  <c r="AX185" i="7" s="1"/>
  <c r="AW183" i="7"/>
  <c r="AV183" i="7"/>
  <c r="AX183" i="7" s="1"/>
  <c r="AW181" i="7"/>
  <c r="AV181" i="7"/>
  <c r="AX181" i="7" s="1"/>
  <c r="AW179" i="7"/>
  <c r="AV179" i="7"/>
  <c r="AX179" i="7" s="1"/>
  <c r="AW177" i="7"/>
  <c r="AV177" i="7"/>
  <c r="AX177" i="7" s="1"/>
  <c r="AW175" i="7"/>
  <c r="AV175" i="7"/>
  <c r="AX175" i="7" s="1"/>
  <c r="AW173" i="7"/>
  <c r="AV173" i="7"/>
  <c r="AX173" i="7" s="1"/>
  <c r="AW135" i="7"/>
  <c r="AV135" i="7"/>
  <c r="AX135" i="7" s="1"/>
  <c r="AW122" i="7"/>
  <c r="AV122" i="7"/>
  <c r="AX122" i="7" s="1"/>
  <c r="AW120" i="7"/>
  <c r="AV120" i="7"/>
  <c r="AX120" i="7" s="1"/>
  <c r="AW118" i="7"/>
  <c r="AV118" i="7"/>
  <c r="AX118" i="7" s="1"/>
  <c r="AW116" i="7"/>
  <c r="AV116" i="7"/>
  <c r="AX116" i="7" s="1"/>
  <c r="AW114" i="7"/>
  <c r="AV114" i="7"/>
  <c r="AX114" i="7" s="1"/>
  <c r="AW112" i="7"/>
  <c r="AV112" i="7"/>
  <c r="AX112" i="7" s="1"/>
  <c r="AW109" i="7"/>
  <c r="AW97" i="7"/>
  <c r="AV97" i="7"/>
  <c r="AX97" i="7" s="1"/>
  <c r="AW93" i="7"/>
  <c r="AW108" i="7"/>
  <c r="AW104" i="7"/>
  <c r="AW100" i="7"/>
  <c r="AW87" i="7"/>
  <c r="AV87" i="7"/>
  <c r="AX87" i="7" s="1"/>
  <c r="AW85" i="7"/>
  <c r="AV85" i="7"/>
  <c r="AX85" i="7" s="1"/>
  <c r="AW83" i="7"/>
  <c r="AV83" i="7"/>
  <c r="AX83" i="7" s="1"/>
  <c r="AW81" i="7"/>
  <c r="AW70" i="7"/>
  <c r="AV70" i="7"/>
  <c r="AX70" i="7" s="1"/>
  <c r="AW65" i="7"/>
  <c r="AV65" i="7"/>
  <c r="AX65" i="7" s="1"/>
  <c r="AW57" i="7"/>
  <c r="AV57" i="7"/>
  <c r="AX57" i="7" s="1"/>
  <c r="AW69" i="7"/>
  <c r="AV69" i="7"/>
  <c r="AX69" i="7" s="1"/>
  <c r="AW52" i="7"/>
  <c r="AV52" i="7"/>
  <c r="AX52" i="7" s="1"/>
  <c r="AW41" i="7"/>
  <c r="AV41" i="7"/>
  <c r="AX41" i="7" s="1"/>
  <c r="AW32" i="7"/>
  <c r="AV32" i="7"/>
  <c r="AX32" i="7" s="1"/>
  <c r="AG160" i="7"/>
  <c r="AU160" i="7"/>
  <c r="AZ116" i="7"/>
  <c r="BD116" i="7"/>
  <c r="AW27" i="7"/>
  <c r="AV27" i="7"/>
  <c r="AX27" i="7" s="1"/>
  <c r="AW28" i="7"/>
  <c r="AV28" i="7"/>
  <c r="AX28" i="7" s="1"/>
  <c r="AW18" i="7"/>
  <c r="AV18" i="7"/>
  <c r="AX18" i="7" s="1"/>
  <c r="AW17" i="7"/>
  <c r="AV17" i="7"/>
  <c r="AX17" i="7" s="1"/>
  <c r="AW156" i="7"/>
  <c r="AV156" i="7"/>
  <c r="AX156" i="7" s="1"/>
  <c r="AW148" i="7"/>
  <c r="AV148" i="7"/>
  <c r="AX148" i="7" s="1"/>
  <c r="AW141" i="7"/>
  <c r="AV141" i="7"/>
  <c r="AX141" i="7" s="1"/>
  <c r="AW133" i="7"/>
  <c r="AV133" i="7"/>
  <c r="AX133" i="7" s="1"/>
  <c r="AW16" i="7"/>
  <c r="AV16" i="7"/>
  <c r="AX16" i="7" s="1"/>
  <c r="AW15" i="7"/>
  <c r="AV15" i="7"/>
  <c r="AX15" i="7" s="1"/>
  <c r="AW20" i="7"/>
  <c r="AV20" i="7"/>
  <c r="AX20" i="7" s="1"/>
  <c r="AW202" i="7"/>
  <c r="AW196" i="7"/>
  <c r="AW200" i="7"/>
  <c r="AW170" i="7"/>
  <c r="AW168" i="7"/>
  <c r="AV168" i="7"/>
  <c r="AX168" i="7" s="1"/>
  <c r="AW162" i="7"/>
  <c r="AW158" i="7"/>
  <c r="AV158" i="7"/>
  <c r="AX158" i="7" s="1"/>
  <c r="AW152" i="7"/>
  <c r="AV152" i="7"/>
  <c r="AX152" i="7" s="1"/>
  <c r="AW150" i="7"/>
  <c r="AV150" i="7"/>
  <c r="AX150" i="7" s="1"/>
  <c r="AW144" i="7"/>
  <c r="AV144" i="7"/>
  <c r="AX144" i="7" s="1"/>
  <c r="AW142" i="7"/>
  <c r="AV142" i="7"/>
  <c r="AX142" i="7" s="1"/>
  <c r="AW130" i="7"/>
  <c r="AW126" i="7"/>
  <c r="AV126" i="7"/>
  <c r="AX126" i="7" s="1"/>
  <c r="AW107" i="7"/>
  <c r="AW99" i="7"/>
  <c r="AW91" i="7"/>
  <c r="AW106" i="7"/>
  <c r="AW102" i="7"/>
  <c r="AV102" i="7"/>
  <c r="AX102" i="7" s="1"/>
  <c r="AW90" i="7"/>
  <c r="AW66" i="7"/>
  <c r="AV66" i="7"/>
  <c r="AX66" i="7" s="1"/>
  <c r="AW60" i="7"/>
  <c r="AV60" i="7"/>
  <c r="AX60" i="7" s="1"/>
  <c r="AW58" i="7"/>
  <c r="AV58" i="7"/>
  <c r="AX58" i="7" s="1"/>
  <c r="AW55" i="7"/>
  <c r="AV55" i="7"/>
  <c r="AX55" i="7" s="1"/>
  <c r="AW51" i="7"/>
  <c r="AV51" i="7"/>
  <c r="AX51" i="7" s="1"/>
  <c r="AW47" i="7"/>
  <c r="AW42" i="7"/>
  <c r="AW38" i="7"/>
  <c r="AV38" i="7"/>
  <c r="AX38" i="7" s="1"/>
  <c r="AW33" i="7"/>
  <c r="AV33" i="7"/>
  <c r="AX33" i="7" s="1"/>
  <c r="AW40" i="7"/>
  <c r="AV40" i="7"/>
  <c r="AX40" i="7" s="1"/>
  <c r="AW206" i="7"/>
  <c r="AW204" i="7"/>
  <c r="AW131" i="7"/>
  <c r="AW127" i="7"/>
  <c r="AV127" i="7"/>
  <c r="AX127" i="7" s="1"/>
  <c r="AW140" i="7"/>
  <c r="AW136" i="7"/>
  <c r="AW132" i="7"/>
  <c r="AW128" i="7"/>
  <c r="AW124" i="7"/>
  <c r="AW105" i="7"/>
  <c r="AV105" i="7"/>
  <c r="AX105" i="7" s="1"/>
  <c r="AW79" i="7"/>
  <c r="AV79" i="7"/>
  <c r="AX79" i="7" s="1"/>
  <c r="AW77" i="7"/>
  <c r="AV77" i="7"/>
  <c r="AX77" i="7" s="1"/>
  <c r="AW75" i="7"/>
  <c r="AV75" i="7"/>
  <c r="AX75" i="7" s="1"/>
  <c r="AW61" i="7"/>
  <c r="AV61" i="7"/>
  <c r="AX61" i="7" s="1"/>
  <c r="AW73" i="7"/>
  <c r="AV73" i="7"/>
  <c r="AX73" i="7" s="1"/>
  <c r="AW53" i="7"/>
  <c r="AV53" i="7"/>
  <c r="AX53" i="7" s="1"/>
  <c r="AW49" i="7"/>
  <c r="AV49" i="7"/>
  <c r="AX49" i="7" s="1"/>
  <c r="AW43" i="7"/>
  <c r="AW35" i="7"/>
  <c r="AV35" i="7"/>
  <c r="AX35" i="7" s="1"/>
  <c r="AW26" i="7"/>
  <c r="AV26" i="7"/>
  <c r="AX26" i="7" s="1"/>
  <c r="AZ160" i="7"/>
  <c r="BD160" i="7"/>
  <c r="AZ120" i="7"/>
  <c r="BD120" i="7"/>
  <c r="AU6" i="7"/>
  <c r="AV6" i="7" s="1"/>
  <c r="AX6" i="7" s="1"/>
  <c r="BC36" i="7"/>
  <c r="BC38" i="7"/>
  <c r="BD38" i="7" s="1"/>
  <c r="BC32" i="7"/>
  <c r="BC34" i="7"/>
  <c r="BC18" i="7"/>
  <c r="BC31" i="7"/>
  <c r="BD31" i="7" s="1"/>
  <c r="AU25" i="7"/>
  <c r="AU22" i="7"/>
  <c r="BD18" i="7"/>
  <c r="BC22" i="7"/>
  <c r="BD22" i="7" s="1"/>
  <c r="AZ22" i="7"/>
  <c r="BH22" i="7" s="1"/>
  <c r="AZ38" i="7"/>
  <c r="BH38" i="7" s="1"/>
  <c r="AZ40" i="7"/>
  <c r="BH40" i="7" s="1"/>
  <c r="BC40" i="7"/>
  <c r="BD40" i="7" s="1"/>
  <c r="BC23" i="7"/>
  <c r="BC26" i="7"/>
  <c r="BD26" i="7" s="1"/>
  <c r="BC21" i="7"/>
  <c r="BD145" i="7"/>
  <c r="AZ145" i="7"/>
  <c r="BD143" i="7"/>
  <c r="AZ143" i="7"/>
  <c r="BD159" i="7"/>
  <c r="AZ159" i="7"/>
  <c r="BD153" i="7"/>
  <c r="AZ153" i="7"/>
  <c r="BD151" i="7"/>
  <c r="AZ151" i="7"/>
  <c r="BD157" i="7"/>
  <c r="AZ157" i="7"/>
  <c r="BD155" i="7"/>
  <c r="AZ155" i="7"/>
  <c r="BD149" i="7"/>
  <c r="AZ149" i="7"/>
  <c r="BD147" i="7"/>
  <c r="AZ147" i="7"/>
  <c r="AU194" i="7"/>
  <c r="AV194" i="7" s="1"/>
  <c r="AX194" i="7" s="1"/>
  <c r="AU121" i="7"/>
  <c r="AV121" i="7" s="1"/>
  <c r="AX121" i="7" s="1"/>
  <c r="AU113" i="7"/>
  <c r="AV113" i="7" s="1"/>
  <c r="AX113" i="7" s="1"/>
  <c r="AU119" i="7"/>
  <c r="AV119" i="7" s="1"/>
  <c r="AX119" i="7" s="1"/>
  <c r="AU84" i="7"/>
  <c r="AV84" i="7" s="1"/>
  <c r="AX84" i="7" s="1"/>
  <c r="AU76" i="7"/>
  <c r="AV76" i="7" s="1"/>
  <c r="AX76" i="7" s="1"/>
  <c r="AU63" i="7"/>
  <c r="AG63" i="7"/>
  <c r="BD34" i="7"/>
  <c r="AZ34" i="7"/>
  <c r="BH34" i="7" s="1"/>
  <c r="AU174" i="7"/>
  <c r="AU182" i="7"/>
  <c r="AU188" i="7"/>
  <c r="AU180" i="7"/>
  <c r="BD194" i="7"/>
  <c r="AZ194" i="7"/>
  <c r="BD192" i="7"/>
  <c r="AZ192" i="7"/>
  <c r="BD190" i="7"/>
  <c r="AZ190" i="7"/>
  <c r="BD188" i="7"/>
  <c r="AZ188" i="7"/>
  <c r="BD186" i="7"/>
  <c r="AZ186" i="7"/>
  <c r="BD184" i="7"/>
  <c r="AZ184" i="7"/>
  <c r="BD182" i="7"/>
  <c r="AZ182" i="7"/>
  <c r="BD180" i="7"/>
  <c r="AZ180" i="7"/>
  <c r="BD178" i="7"/>
  <c r="AZ178" i="7"/>
  <c r="BD176" i="7"/>
  <c r="AZ176" i="7"/>
  <c r="BD174" i="7"/>
  <c r="AZ174" i="7"/>
  <c r="AU159" i="7"/>
  <c r="AU155" i="7"/>
  <c r="AV155" i="7" s="1"/>
  <c r="AX155" i="7" s="1"/>
  <c r="AU151" i="7"/>
  <c r="AU147" i="7"/>
  <c r="AV147" i="7" s="1"/>
  <c r="AX147" i="7" s="1"/>
  <c r="AU143" i="7"/>
  <c r="AU178" i="7"/>
  <c r="AV178" i="7" s="1"/>
  <c r="AX178" i="7" s="1"/>
  <c r="AG159" i="7"/>
  <c r="AG155" i="7"/>
  <c r="AG151" i="7"/>
  <c r="AG147" i="7"/>
  <c r="AG143" i="7"/>
  <c r="AU117" i="7"/>
  <c r="AU115" i="7"/>
  <c r="AU88" i="7"/>
  <c r="AU80" i="7"/>
  <c r="AU59" i="7"/>
  <c r="AU44" i="7"/>
  <c r="BD65" i="7"/>
  <c r="AZ65" i="7"/>
  <c r="BD63" i="7"/>
  <c r="AZ63" i="7"/>
  <c r="BD61" i="7"/>
  <c r="AZ61" i="7"/>
  <c r="BD59" i="7"/>
  <c r="AZ59" i="7"/>
  <c r="BD57" i="7"/>
  <c r="AZ57" i="7"/>
  <c r="AU36" i="7"/>
  <c r="AU30" i="7"/>
  <c r="BD32" i="7"/>
  <c r="AZ32" i="7"/>
  <c r="BH32" i="7" s="1"/>
  <c r="BD30" i="7"/>
  <c r="AZ30" i="7"/>
  <c r="BH30" i="7" s="1"/>
  <c r="BD44" i="7"/>
  <c r="AZ44" i="7"/>
  <c r="BD36" i="7"/>
  <c r="AZ36" i="7"/>
  <c r="BH36" i="7" s="1"/>
  <c r="AU34" i="7"/>
  <c r="AU190" i="7"/>
  <c r="AU186" i="7"/>
  <c r="AU192" i="7"/>
  <c r="AU184" i="7"/>
  <c r="AU176" i="7"/>
  <c r="AG194" i="7"/>
  <c r="AG192" i="7"/>
  <c r="AG190" i="7"/>
  <c r="AG188" i="7"/>
  <c r="AG186" i="7"/>
  <c r="AG184" i="7"/>
  <c r="AG182" i="7"/>
  <c r="AG180" i="7"/>
  <c r="AG178" i="7"/>
  <c r="AG176" i="7"/>
  <c r="AG174" i="7"/>
  <c r="AU157" i="7"/>
  <c r="AU153" i="7"/>
  <c r="AV153" i="7" s="1"/>
  <c r="AX153" i="7" s="1"/>
  <c r="AU149" i="7"/>
  <c r="AU145" i="7"/>
  <c r="AV145" i="7" s="1"/>
  <c r="AX145" i="7" s="1"/>
  <c r="AG121" i="7"/>
  <c r="AG119" i="7"/>
  <c r="AG117" i="7"/>
  <c r="AG115" i="7"/>
  <c r="AG113" i="7"/>
  <c r="AU86" i="7"/>
  <c r="AU78" i="7"/>
  <c r="AG88" i="7"/>
  <c r="AG86" i="7"/>
  <c r="AG84" i="7"/>
  <c r="AG80" i="7"/>
  <c r="AG78" i="7"/>
  <c r="AG76" i="7"/>
  <c r="AU46" i="7"/>
  <c r="BD46" i="7"/>
  <c r="AZ46" i="7"/>
  <c r="BD121" i="7"/>
  <c r="AZ121" i="7"/>
  <c r="BD119" i="7"/>
  <c r="AZ119" i="7"/>
  <c r="BD117" i="7"/>
  <c r="AZ117" i="7"/>
  <c r="BD115" i="7"/>
  <c r="AZ115" i="7"/>
  <c r="BD113" i="7"/>
  <c r="AZ113" i="7"/>
  <c r="AU82" i="7"/>
  <c r="AU74" i="7"/>
  <c r="BD88" i="7"/>
  <c r="AZ88" i="7"/>
  <c r="BD86" i="7"/>
  <c r="AZ86" i="7"/>
  <c r="BD84" i="7"/>
  <c r="AZ84" i="7"/>
  <c r="BD82" i="7"/>
  <c r="AZ82" i="7"/>
  <c r="BD80" i="7"/>
  <c r="AZ80" i="7"/>
  <c r="BD78" i="7"/>
  <c r="AZ78" i="7"/>
  <c r="BD76" i="7"/>
  <c r="AZ76" i="7"/>
  <c r="BD74" i="7"/>
  <c r="AZ74" i="7"/>
  <c r="AG34" i="7"/>
  <c r="AU21" i="7"/>
  <c r="AU23" i="7"/>
  <c r="BD23" i="7"/>
  <c r="AZ23" i="7"/>
  <c r="BH23" i="7" s="1"/>
  <c r="BD21" i="7"/>
  <c r="AZ21" i="7"/>
  <c r="BH21" i="7" s="1"/>
  <c r="AG23" i="7"/>
  <c r="AG21" i="7"/>
  <c r="L110" i="14"/>
  <c r="L111" i="14"/>
  <c r="L28" i="14"/>
  <c r="L29" i="14" s="1"/>
  <c r="L30" i="14" s="1"/>
  <c r="L31" i="14" s="1"/>
  <c r="L32" i="14" s="1"/>
  <c r="L33" i="14" s="1"/>
  <c r="L34" i="14" s="1"/>
  <c r="L35" i="14" s="1"/>
  <c r="L8" i="14"/>
  <c r="L9" i="14"/>
  <c r="L10" i="14" s="1"/>
  <c r="L11" i="14" s="1"/>
  <c r="L12" i="14" s="1"/>
  <c r="L13" i="14" s="1"/>
  <c r="L14" i="14" s="1"/>
  <c r="L15" i="14" s="1"/>
  <c r="L16" i="14" s="1"/>
  <c r="L17" i="14" s="1"/>
  <c r="L18" i="14" s="1"/>
  <c r="L19" i="14" s="1"/>
  <c r="L20" i="14" s="1"/>
  <c r="L21" i="14" s="1"/>
  <c r="L22" i="14" s="1"/>
  <c r="L23" i="14" s="1"/>
  <c r="L24" i="14" s="1"/>
  <c r="L25" i="14" s="1"/>
  <c r="L26" i="14" s="1"/>
  <c r="L27" i="14" s="1"/>
  <c r="AW178" i="7" l="1"/>
  <c r="AW145" i="7"/>
  <c r="AW155" i="7"/>
  <c r="AW23" i="7"/>
  <c r="AV23" i="7"/>
  <c r="AX23" i="7" s="1"/>
  <c r="AW78" i="7"/>
  <c r="AV78" i="7"/>
  <c r="AX78" i="7" s="1"/>
  <c r="AW176" i="7"/>
  <c r="AV176" i="7"/>
  <c r="AX176" i="7" s="1"/>
  <c r="AW190" i="7"/>
  <c r="AV190" i="7"/>
  <c r="AX190" i="7" s="1"/>
  <c r="AW44" i="7"/>
  <c r="AV44" i="7"/>
  <c r="AX44" i="7" s="1"/>
  <c r="AW115" i="7"/>
  <c r="AV115" i="7"/>
  <c r="AX115" i="7" s="1"/>
  <c r="AW21" i="7"/>
  <c r="AV21" i="7"/>
  <c r="AX21" i="7" s="1"/>
  <c r="AW74" i="7"/>
  <c r="AV74" i="7"/>
  <c r="AX74" i="7" s="1"/>
  <c r="AW46" i="7"/>
  <c r="AV46" i="7"/>
  <c r="AX46" i="7" s="1"/>
  <c r="AW86" i="7"/>
  <c r="AV86" i="7"/>
  <c r="AX86" i="7" s="1"/>
  <c r="AW149" i="7"/>
  <c r="AV149" i="7"/>
  <c r="AX149" i="7" s="1"/>
  <c r="AW153" i="7"/>
  <c r="AW184" i="7"/>
  <c r="AV184" i="7"/>
  <c r="AX184" i="7" s="1"/>
  <c r="AW186" i="7"/>
  <c r="AV186" i="7"/>
  <c r="AX186" i="7" s="1"/>
  <c r="AW34" i="7"/>
  <c r="AV34" i="7"/>
  <c r="AX34" i="7" s="1"/>
  <c r="AW36" i="7"/>
  <c r="AV36" i="7"/>
  <c r="AX36" i="7" s="1"/>
  <c r="AW59" i="7"/>
  <c r="AV59" i="7"/>
  <c r="AX59" i="7" s="1"/>
  <c r="AW88" i="7"/>
  <c r="AV88" i="7"/>
  <c r="AX88" i="7" s="1"/>
  <c r="AW117" i="7"/>
  <c r="AV117" i="7"/>
  <c r="AX117" i="7" s="1"/>
  <c r="AW143" i="7"/>
  <c r="AV143" i="7"/>
  <c r="AX143" i="7" s="1"/>
  <c r="AW147" i="7"/>
  <c r="AW159" i="7"/>
  <c r="AV159" i="7"/>
  <c r="AX159" i="7" s="1"/>
  <c r="AW188" i="7"/>
  <c r="AV188" i="7"/>
  <c r="AX188" i="7" s="1"/>
  <c r="AW174" i="7"/>
  <c r="AV174" i="7"/>
  <c r="AX174" i="7" s="1"/>
  <c r="AW63" i="7"/>
  <c r="AV63" i="7"/>
  <c r="AX63" i="7" s="1"/>
  <c r="AW76" i="7"/>
  <c r="AW84" i="7"/>
  <c r="AW119" i="7"/>
  <c r="AW113" i="7"/>
  <c r="AW121" i="7"/>
  <c r="AW194" i="7"/>
  <c r="AW22" i="7"/>
  <c r="AV22" i="7"/>
  <c r="AX22" i="7" s="1"/>
  <c r="AW6" i="7"/>
  <c r="AW82" i="7"/>
  <c r="AV82" i="7"/>
  <c r="AX82" i="7" s="1"/>
  <c r="AW157" i="7"/>
  <c r="AV157" i="7"/>
  <c r="AX157" i="7" s="1"/>
  <c r="AW192" i="7"/>
  <c r="AV192" i="7"/>
  <c r="AX192" i="7" s="1"/>
  <c r="AW30" i="7"/>
  <c r="AV30" i="7"/>
  <c r="AX30" i="7" s="1"/>
  <c r="AW80" i="7"/>
  <c r="AV80" i="7"/>
  <c r="AX80" i="7" s="1"/>
  <c r="AW151" i="7"/>
  <c r="AV151" i="7"/>
  <c r="AX151" i="7" s="1"/>
  <c r="AW180" i="7"/>
  <c r="AV180" i="7"/>
  <c r="AX180" i="7" s="1"/>
  <c r="AW182" i="7"/>
  <c r="AV182" i="7"/>
  <c r="AX182" i="7" s="1"/>
  <c r="AW25" i="7"/>
  <c r="AV25" i="7"/>
  <c r="AX25" i="7" s="1"/>
  <c r="AW160" i="7"/>
  <c r="AV160" i="7"/>
  <c r="AX160" i="7" s="1"/>
  <c r="L36" i="14"/>
  <c r="L37" i="14" s="1"/>
  <c r="L38" i="14" s="1"/>
  <c r="L39" i="14" s="1"/>
  <c r="L40" i="14" s="1"/>
  <c r="L41" i="14" s="1"/>
  <c r="L42" i="14" s="1"/>
  <c r="L43" i="14" s="1"/>
  <c r="L44" i="14" s="1"/>
  <c r="L45" i="14" s="1"/>
  <c r="L46" i="14" s="1"/>
  <c r="L47" i="14" s="1"/>
  <c r="L48" i="14" s="1"/>
  <c r="L49" i="14" s="1"/>
  <c r="L50" i="14" s="1"/>
  <c r="L51" i="14" s="1"/>
  <c r="L52" i="14" s="1"/>
  <c r="L53" i="14" s="1"/>
  <c r="L54" i="14" s="1"/>
  <c r="L55" i="14" s="1"/>
  <c r="L56" i="14" s="1"/>
  <c r="L57" i="14" s="1"/>
  <c r="L58" i="14" s="1"/>
  <c r="L59" i="14" s="1"/>
  <c r="L60" i="14" s="1"/>
  <c r="L61" i="14" s="1"/>
  <c r="L62" i="14" s="1"/>
  <c r="L63" i="14" s="1"/>
  <c r="L64" i="14" s="1"/>
  <c r="L65" i="14" s="1"/>
  <c r="L66" i="14" s="1"/>
  <c r="L67" i="14" s="1"/>
  <c r="L68" i="14" s="1"/>
  <c r="L69" i="14" s="1"/>
  <c r="L70" i="14" s="1"/>
  <c r="L71" i="14" s="1"/>
  <c r="L72" i="14" s="1"/>
  <c r="L73" i="14" s="1"/>
  <c r="L74" i="14" s="1"/>
  <c r="L75" i="14" s="1"/>
  <c r="L76" i="14" s="1"/>
  <c r="L77" i="14" s="1"/>
  <c r="L78" i="14" s="1"/>
  <c r="L79" i="14" s="1"/>
  <c r="L80" i="14" s="1"/>
  <c r="L81" i="14" s="1"/>
  <c r="L82" i="14" s="1"/>
  <c r="L83" i="14" s="1"/>
  <c r="L84" i="14" s="1"/>
  <c r="L85" i="14" s="1"/>
  <c r="L86" i="14" s="1"/>
  <c r="L87" i="14" s="1"/>
  <c r="L88" i="14" s="1"/>
  <c r="L89" i="14" s="1"/>
  <c r="L90" i="14" s="1"/>
  <c r="L91" i="14" s="1"/>
  <c r="L92" i="14" s="1"/>
  <c r="L93" i="14" s="1"/>
  <c r="L94" i="14" s="1"/>
  <c r="L95" i="14" s="1"/>
  <c r="L96" i="14" s="1"/>
  <c r="L97" i="14" s="1"/>
  <c r="L98" i="14" s="1"/>
  <c r="L99" i="14" s="1"/>
  <c r="L100" i="14" s="1"/>
  <c r="L101" i="14" s="1"/>
  <c r="L102" i="14" s="1"/>
  <c r="L103" i="14" s="1"/>
  <c r="L104" i="14" s="1"/>
  <c r="L105" i="14" s="1"/>
  <c r="L106" i="14" s="1"/>
  <c r="L107" i="14" s="1"/>
  <c r="L108" i="14" s="1"/>
  <c r="L109" i="14" s="1"/>
  <c r="U2" i="14" l="1"/>
  <c r="AF8" i="7" l="1"/>
  <c r="AF9" i="7"/>
  <c r="BH9" i="7" s="1"/>
  <c r="AF10" i="7"/>
  <c r="AF11" i="7"/>
  <c r="AF12" i="7"/>
  <c r="AF13" i="7"/>
  <c r="AF14" i="7"/>
  <c r="AE14" i="7" l="1"/>
  <c r="AE13" i="7"/>
  <c r="AE10" i="7"/>
  <c r="AE8" i="7"/>
  <c r="BH8" i="7"/>
  <c r="AM14" i="7"/>
  <c r="AT14" i="7" s="1"/>
  <c r="AM13" i="7"/>
  <c r="AT13" i="7" s="1"/>
  <c r="AM12" i="7"/>
  <c r="AT12" i="7" s="1"/>
  <c r="AM11" i="7"/>
  <c r="AT11" i="7" s="1"/>
  <c r="AM10" i="7"/>
  <c r="AT10" i="7" s="1"/>
  <c r="AM9" i="7"/>
  <c r="AT9" i="7" s="1"/>
  <c r="AU9" i="7" s="1"/>
  <c r="AV9" i="7" s="1"/>
  <c r="AX9" i="7" s="1"/>
  <c r="AM8" i="7"/>
  <c r="AT8" i="7" s="1"/>
  <c r="AU8" i="7" s="1"/>
  <c r="AV8" i="7" s="1"/>
  <c r="AX8" i="7" s="1"/>
  <c r="AE12" i="7"/>
  <c r="AE11" i="7"/>
  <c r="AE9" i="7"/>
  <c r="AF7" i="7"/>
  <c r="M209" i="7"/>
  <c r="AF209" i="7" s="1"/>
  <c r="M208" i="7"/>
  <c r="AF208" i="7" s="1"/>
  <c r="M207" i="7"/>
  <c r="AF207" i="7" s="1"/>
  <c r="M206" i="7"/>
  <c r="AF206" i="7" s="1"/>
  <c r="M205" i="7"/>
  <c r="AF205" i="7" s="1"/>
  <c r="M204" i="7"/>
  <c r="AF204" i="7" s="1"/>
  <c r="M203" i="7"/>
  <c r="AF203" i="7" s="1"/>
  <c r="M202" i="7"/>
  <c r="AF202" i="7" s="1"/>
  <c r="M201" i="7"/>
  <c r="AF201" i="7" s="1"/>
  <c r="M200" i="7"/>
  <c r="AF200" i="7" s="1"/>
  <c r="M199" i="7"/>
  <c r="AF199" i="7" s="1"/>
  <c r="M198" i="7"/>
  <c r="AF198" i="7" s="1"/>
  <c r="M197" i="7"/>
  <c r="AF197" i="7" s="1"/>
  <c r="M196" i="7"/>
  <c r="AF196" i="7" s="1"/>
  <c r="M195" i="7"/>
  <c r="AF195" i="7" s="1"/>
  <c r="M194" i="7"/>
  <c r="AF194" i="7" s="1"/>
  <c r="M193" i="7"/>
  <c r="AF193" i="7" s="1"/>
  <c r="M192" i="7"/>
  <c r="AF192" i="7" s="1"/>
  <c r="M191" i="7"/>
  <c r="AF191" i="7" s="1"/>
  <c r="M190" i="7"/>
  <c r="AF190" i="7" s="1"/>
  <c r="M189" i="7"/>
  <c r="AF189" i="7" s="1"/>
  <c r="M188" i="7"/>
  <c r="AF188" i="7" s="1"/>
  <c r="M187" i="7"/>
  <c r="AF187" i="7" s="1"/>
  <c r="M186" i="7"/>
  <c r="AF186" i="7" s="1"/>
  <c r="M185" i="7"/>
  <c r="AF185" i="7" s="1"/>
  <c r="M184" i="7"/>
  <c r="AF184" i="7" s="1"/>
  <c r="M183" i="7"/>
  <c r="AF183" i="7" s="1"/>
  <c r="M182" i="7"/>
  <c r="AF182" i="7" s="1"/>
  <c r="M181" i="7"/>
  <c r="AF181" i="7" s="1"/>
  <c r="M180" i="7"/>
  <c r="AF180" i="7" s="1"/>
  <c r="M179" i="7"/>
  <c r="AF179" i="7" s="1"/>
  <c r="M178" i="7"/>
  <c r="AF178" i="7" s="1"/>
  <c r="M177" i="7"/>
  <c r="AF177" i="7" s="1"/>
  <c r="M176" i="7"/>
  <c r="AF176" i="7" s="1"/>
  <c r="M175" i="7"/>
  <c r="AF175" i="7" s="1"/>
  <c r="M174" i="7"/>
  <c r="AF174" i="7" s="1"/>
  <c r="M173" i="7"/>
  <c r="AF173" i="7" s="1"/>
  <c r="M172" i="7"/>
  <c r="AF172" i="7" s="1"/>
  <c r="M171" i="7"/>
  <c r="AF171" i="7" s="1"/>
  <c r="M170" i="7"/>
  <c r="AF170" i="7" s="1"/>
  <c r="M169" i="7"/>
  <c r="AF169" i="7" s="1"/>
  <c r="M168" i="7"/>
  <c r="AF168" i="7" s="1"/>
  <c r="M167" i="7"/>
  <c r="AF167" i="7" s="1"/>
  <c r="M166" i="7"/>
  <c r="AF166" i="7" s="1"/>
  <c r="M165" i="7"/>
  <c r="AF165" i="7" s="1"/>
  <c r="M164" i="7"/>
  <c r="AF164" i="7" s="1"/>
  <c r="M163" i="7"/>
  <c r="AF163" i="7" s="1"/>
  <c r="M162" i="7"/>
  <c r="AF162" i="7" s="1"/>
  <c r="M161" i="7"/>
  <c r="AF161" i="7" s="1"/>
  <c r="M160" i="7"/>
  <c r="AF160" i="7" s="1"/>
  <c r="M159" i="7"/>
  <c r="AF159" i="7" s="1"/>
  <c r="M158" i="7"/>
  <c r="AF158" i="7" s="1"/>
  <c r="M157" i="7"/>
  <c r="AF157" i="7" s="1"/>
  <c r="M156" i="7"/>
  <c r="AF156" i="7" s="1"/>
  <c r="M155" i="7"/>
  <c r="AF155" i="7" s="1"/>
  <c r="M154" i="7"/>
  <c r="AF154" i="7" s="1"/>
  <c r="M153" i="7"/>
  <c r="AF153" i="7" s="1"/>
  <c r="M152" i="7"/>
  <c r="AF152" i="7" s="1"/>
  <c r="M151" i="7"/>
  <c r="AF151" i="7" s="1"/>
  <c r="M150" i="7"/>
  <c r="AF150" i="7" s="1"/>
  <c r="M149" i="7"/>
  <c r="AF149" i="7" s="1"/>
  <c r="M148" i="7"/>
  <c r="AF148" i="7" s="1"/>
  <c r="M147" i="7"/>
  <c r="AF147" i="7" s="1"/>
  <c r="M146" i="7"/>
  <c r="AF146" i="7" s="1"/>
  <c r="M145" i="7"/>
  <c r="AF145" i="7" s="1"/>
  <c r="M144" i="7"/>
  <c r="AF144" i="7" s="1"/>
  <c r="M143" i="7"/>
  <c r="AF143" i="7" s="1"/>
  <c r="M142" i="7"/>
  <c r="AF142" i="7" s="1"/>
  <c r="M141" i="7"/>
  <c r="AF141" i="7" s="1"/>
  <c r="M140" i="7"/>
  <c r="AF140" i="7" s="1"/>
  <c r="M139" i="7"/>
  <c r="AF139" i="7" s="1"/>
  <c r="M138" i="7"/>
  <c r="AF138" i="7" s="1"/>
  <c r="M137" i="7"/>
  <c r="AF137" i="7" s="1"/>
  <c r="M136" i="7"/>
  <c r="AF136" i="7" s="1"/>
  <c r="M135" i="7"/>
  <c r="AF135" i="7" s="1"/>
  <c r="M134" i="7"/>
  <c r="AF134" i="7" s="1"/>
  <c r="M133" i="7"/>
  <c r="AF133" i="7" s="1"/>
  <c r="M132" i="7"/>
  <c r="AF132" i="7" s="1"/>
  <c r="M131" i="7"/>
  <c r="AF131" i="7" s="1"/>
  <c r="M130" i="7"/>
  <c r="AF130" i="7" s="1"/>
  <c r="M129" i="7"/>
  <c r="AF129" i="7" s="1"/>
  <c r="M128" i="7"/>
  <c r="AF128" i="7" s="1"/>
  <c r="M127" i="7"/>
  <c r="AF127" i="7" s="1"/>
  <c r="M126" i="7"/>
  <c r="AF126" i="7" s="1"/>
  <c r="M125" i="7"/>
  <c r="AF125" i="7" s="1"/>
  <c r="M124" i="7"/>
  <c r="AF124" i="7" s="1"/>
  <c r="M123" i="7"/>
  <c r="AF123" i="7" s="1"/>
  <c r="M122" i="7"/>
  <c r="AF122" i="7" s="1"/>
  <c r="M121" i="7"/>
  <c r="AF121" i="7" s="1"/>
  <c r="M120" i="7"/>
  <c r="AF120" i="7" s="1"/>
  <c r="M119" i="7"/>
  <c r="AF119" i="7" s="1"/>
  <c r="M118" i="7"/>
  <c r="AF118" i="7" s="1"/>
  <c r="M117" i="7"/>
  <c r="AF117" i="7" s="1"/>
  <c r="M116" i="7"/>
  <c r="AF116" i="7" s="1"/>
  <c r="M115" i="7"/>
  <c r="AF115" i="7" s="1"/>
  <c r="M114" i="7"/>
  <c r="AF114" i="7" s="1"/>
  <c r="M113" i="7"/>
  <c r="AF113" i="7" s="1"/>
  <c r="M112" i="7"/>
  <c r="AF112" i="7" s="1"/>
  <c r="M111" i="7"/>
  <c r="AF111" i="7" s="1"/>
  <c r="M110" i="7"/>
  <c r="AF110" i="7" s="1"/>
  <c r="M109" i="7"/>
  <c r="AF109" i="7" s="1"/>
  <c r="M108" i="7"/>
  <c r="AF108" i="7" s="1"/>
  <c r="M107" i="7"/>
  <c r="AF107" i="7" s="1"/>
  <c r="M106" i="7"/>
  <c r="AF106" i="7" s="1"/>
  <c r="M105" i="7"/>
  <c r="AF105" i="7" s="1"/>
  <c r="M104" i="7"/>
  <c r="AF104" i="7" s="1"/>
  <c r="M103" i="7"/>
  <c r="AF103" i="7" s="1"/>
  <c r="M102" i="7"/>
  <c r="AF102" i="7" s="1"/>
  <c r="M101" i="7"/>
  <c r="AF101" i="7" s="1"/>
  <c r="M100" i="7"/>
  <c r="AF100" i="7" s="1"/>
  <c r="M99" i="7"/>
  <c r="AF99" i="7" s="1"/>
  <c r="M98" i="7"/>
  <c r="AF98" i="7" s="1"/>
  <c r="M97" i="7"/>
  <c r="AF97" i="7" s="1"/>
  <c r="M96" i="7"/>
  <c r="AF96" i="7" s="1"/>
  <c r="M95" i="7"/>
  <c r="AF95" i="7" s="1"/>
  <c r="M94" i="7"/>
  <c r="AF94" i="7" s="1"/>
  <c r="M93" i="7"/>
  <c r="AF93" i="7" s="1"/>
  <c r="M92" i="7"/>
  <c r="AF92" i="7" s="1"/>
  <c r="M91" i="7"/>
  <c r="AF91" i="7" s="1"/>
  <c r="M90" i="7"/>
  <c r="AF90" i="7" s="1"/>
  <c r="M89" i="7"/>
  <c r="AF89" i="7" s="1"/>
  <c r="M88" i="7"/>
  <c r="AF88" i="7" s="1"/>
  <c r="M87" i="7"/>
  <c r="AF87" i="7" s="1"/>
  <c r="M86" i="7"/>
  <c r="AF86" i="7" s="1"/>
  <c r="M85" i="7"/>
  <c r="AF85" i="7" s="1"/>
  <c r="M84" i="7"/>
  <c r="AF84" i="7" s="1"/>
  <c r="M83" i="7"/>
  <c r="AF83" i="7" s="1"/>
  <c r="M82" i="7"/>
  <c r="AF82" i="7" s="1"/>
  <c r="M81" i="7"/>
  <c r="AF81" i="7" s="1"/>
  <c r="M80" i="7"/>
  <c r="AF80" i="7" s="1"/>
  <c r="M79" i="7"/>
  <c r="AF79" i="7" s="1"/>
  <c r="M78" i="7"/>
  <c r="AF78" i="7" s="1"/>
  <c r="M77" i="7"/>
  <c r="AF77" i="7" s="1"/>
  <c r="M76" i="7"/>
  <c r="AF76" i="7" s="1"/>
  <c r="M75" i="7"/>
  <c r="AF75" i="7" s="1"/>
  <c r="M74" i="7"/>
  <c r="AF74" i="7" s="1"/>
  <c r="M73" i="7"/>
  <c r="AF73" i="7" s="1"/>
  <c r="M72" i="7"/>
  <c r="AF72" i="7" s="1"/>
  <c r="M71" i="7"/>
  <c r="AF71" i="7" s="1"/>
  <c r="M70" i="7"/>
  <c r="AF70" i="7" s="1"/>
  <c r="M69" i="7"/>
  <c r="AF69" i="7" s="1"/>
  <c r="M68" i="7"/>
  <c r="AF68" i="7" s="1"/>
  <c r="M67" i="7"/>
  <c r="AF67" i="7" s="1"/>
  <c r="M66" i="7"/>
  <c r="AF66" i="7" s="1"/>
  <c r="M65" i="7"/>
  <c r="AF65" i="7" s="1"/>
  <c r="M64" i="7"/>
  <c r="AF64" i="7" s="1"/>
  <c r="M63" i="7"/>
  <c r="AF63" i="7" s="1"/>
  <c r="M62" i="7"/>
  <c r="AF62" i="7" s="1"/>
  <c r="M61" i="7"/>
  <c r="AF61" i="7" s="1"/>
  <c r="M60" i="7"/>
  <c r="AF60" i="7" s="1"/>
  <c r="M59" i="7"/>
  <c r="AF59" i="7" s="1"/>
  <c r="M58" i="7"/>
  <c r="AF58" i="7" s="1"/>
  <c r="M57" i="7"/>
  <c r="AF57" i="7" s="1"/>
  <c r="M56" i="7"/>
  <c r="AF56" i="7" s="1"/>
  <c r="M55" i="7"/>
  <c r="AF55" i="7" s="1"/>
  <c r="M54" i="7"/>
  <c r="AF54" i="7" s="1"/>
  <c r="M53" i="7"/>
  <c r="AF53" i="7" s="1"/>
  <c r="M52" i="7"/>
  <c r="AF52" i="7" s="1"/>
  <c r="M51" i="7"/>
  <c r="AF51" i="7" s="1"/>
  <c r="M50" i="7"/>
  <c r="AF50" i="7" s="1"/>
  <c r="M49" i="7"/>
  <c r="AF49" i="7" s="1"/>
  <c r="M48" i="7"/>
  <c r="AF48" i="7" s="1"/>
  <c r="M47" i="7"/>
  <c r="AF47" i="7" s="1"/>
  <c r="M46" i="7"/>
  <c r="AF46" i="7" s="1"/>
  <c r="M41" i="7"/>
  <c r="AF41" i="7" s="1"/>
  <c r="M42" i="7"/>
  <c r="AF42" i="7" s="1"/>
  <c r="M43" i="7"/>
  <c r="AF43" i="7" s="1"/>
  <c r="M44" i="7"/>
  <c r="AF44" i="7" s="1"/>
  <c r="M45" i="7"/>
  <c r="AF45" i="7" s="1"/>
  <c r="AE44" i="7" l="1"/>
  <c r="BH44" i="7"/>
  <c r="AE42" i="7"/>
  <c r="BH42" i="7"/>
  <c r="AE46" i="7"/>
  <c r="BH46" i="7"/>
  <c r="AE82" i="7"/>
  <c r="BH82" i="7"/>
  <c r="AE84" i="7"/>
  <c r="BH84" i="7"/>
  <c r="AE86" i="7"/>
  <c r="BH86" i="7"/>
  <c r="AE88" i="7"/>
  <c r="BH88" i="7"/>
  <c r="AE90" i="7"/>
  <c r="BH90" i="7"/>
  <c r="AE92" i="7"/>
  <c r="BH92" i="7"/>
  <c r="AE94" i="7"/>
  <c r="BH94" i="7"/>
  <c r="AE96" i="7"/>
  <c r="BH96" i="7"/>
  <c r="AE98" i="7"/>
  <c r="BH98" i="7"/>
  <c r="AE100" i="7"/>
  <c r="BH100" i="7"/>
  <c r="AE102" i="7"/>
  <c r="BH102" i="7"/>
  <c r="AE104" i="7"/>
  <c r="BH104" i="7"/>
  <c r="AE106" i="7"/>
  <c r="BH106" i="7"/>
  <c r="AE108" i="7"/>
  <c r="BH108" i="7"/>
  <c r="AE110" i="7"/>
  <c r="BH110" i="7"/>
  <c r="AE112" i="7"/>
  <c r="BH112" i="7"/>
  <c r="AE114" i="7"/>
  <c r="BH114" i="7"/>
  <c r="AE116" i="7"/>
  <c r="BH116" i="7"/>
  <c r="AE118" i="7"/>
  <c r="BH118" i="7"/>
  <c r="AE120" i="7"/>
  <c r="BH120" i="7"/>
  <c r="AE122" i="7"/>
  <c r="BH122" i="7"/>
  <c r="AE124" i="7"/>
  <c r="BH124" i="7"/>
  <c r="AE126" i="7"/>
  <c r="BH126" i="7"/>
  <c r="AE128" i="7"/>
  <c r="BH128" i="7"/>
  <c r="AE130" i="7"/>
  <c r="BH130" i="7"/>
  <c r="AE132" i="7"/>
  <c r="BH132" i="7"/>
  <c r="AE134" i="7"/>
  <c r="BH134" i="7"/>
  <c r="AE136" i="7"/>
  <c r="BH136" i="7"/>
  <c r="AE138" i="7"/>
  <c r="BH138" i="7"/>
  <c r="AE140" i="7"/>
  <c r="BH140" i="7"/>
  <c r="AE142" i="7"/>
  <c r="BH142" i="7"/>
  <c r="AE144" i="7"/>
  <c r="BH144" i="7"/>
  <c r="AE146" i="7"/>
  <c r="BH146" i="7"/>
  <c r="AE148" i="7"/>
  <c r="BH148" i="7"/>
  <c r="AE150" i="7"/>
  <c r="BH150" i="7"/>
  <c r="AE152" i="7"/>
  <c r="BH152" i="7"/>
  <c r="AE154" i="7"/>
  <c r="BH154" i="7"/>
  <c r="AE156" i="7"/>
  <c r="BH156" i="7"/>
  <c r="AE158" i="7"/>
  <c r="BH158" i="7"/>
  <c r="AE160" i="7"/>
  <c r="BH160" i="7"/>
  <c r="AE162" i="7"/>
  <c r="BH162" i="7"/>
  <c r="AE164" i="7"/>
  <c r="BH164" i="7"/>
  <c r="AE166" i="7"/>
  <c r="BH166" i="7"/>
  <c r="AE168" i="7"/>
  <c r="BH168" i="7"/>
  <c r="AE170" i="7"/>
  <c r="BH170" i="7"/>
  <c r="AE172" i="7"/>
  <c r="BH172" i="7"/>
  <c r="AE174" i="7"/>
  <c r="BH174" i="7"/>
  <c r="AE176" i="7"/>
  <c r="BH176" i="7"/>
  <c r="AE178" i="7"/>
  <c r="BH178" i="7"/>
  <c r="AE180" i="7"/>
  <c r="BH180" i="7"/>
  <c r="AE182" i="7"/>
  <c r="BH182" i="7"/>
  <c r="AE184" i="7"/>
  <c r="BH184" i="7"/>
  <c r="AE186" i="7"/>
  <c r="BH186" i="7"/>
  <c r="AE188" i="7"/>
  <c r="BH188" i="7"/>
  <c r="AE190" i="7"/>
  <c r="BH190" i="7"/>
  <c r="AE192" i="7"/>
  <c r="BH192" i="7"/>
  <c r="AE194" i="7"/>
  <c r="BH194" i="7"/>
  <c r="AE196" i="7"/>
  <c r="BH196" i="7"/>
  <c r="AE198" i="7"/>
  <c r="BH198" i="7"/>
  <c r="AE200" i="7"/>
  <c r="BH200" i="7"/>
  <c r="AE202" i="7"/>
  <c r="BH202" i="7"/>
  <c r="AE204" i="7"/>
  <c r="BH204" i="7"/>
  <c r="AE206" i="7"/>
  <c r="BH206" i="7"/>
  <c r="AE208" i="7"/>
  <c r="BH208" i="7"/>
  <c r="AE45" i="7"/>
  <c r="BH45" i="7"/>
  <c r="AE43" i="7"/>
  <c r="BH43" i="7"/>
  <c r="AE41" i="7"/>
  <c r="BH41" i="7"/>
  <c r="AE47" i="7"/>
  <c r="BH47" i="7"/>
  <c r="AE81" i="7"/>
  <c r="BH81" i="7"/>
  <c r="AE83" i="7"/>
  <c r="BH83" i="7"/>
  <c r="AE85" i="7"/>
  <c r="BH85" i="7"/>
  <c r="AE87" i="7"/>
  <c r="BH87" i="7"/>
  <c r="AE89" i="7"/>
  <c r="BH89" i="7"/>
  <c r="AE91" i="7"/>
  <c r="BH91" i="7"/>
  <c r="AE93" i="7"/>
  <c r="BH93" i="7"/>
  <c r="AE95" i="7"/>
  <c r="BH95" i="7"/>
  <c r="AE97" i="7"/>
  <c r="BH97" i="7"/>
  <c r="AE99" i="7"/>
  <c r="BH99" i="7"/>
  <c r="AE101" i="7"/>
  <c r="BH101" i="7"/>
  <c r="AE103" i="7"/>
  <c r="BH103" i="7"/>
  <c r="AE105" i="7"/>
  <c r="BH105" i="7"/>
  <c r="AE107" i="7"/>
  <c r="BH107" i="7"/>
  <c r="AE109" i="7"/>
  <c r="BH109" i="7"/>
  <c r="AE111" i="7"/>
  <c r="BH111" i="7"/>
  <c r="AE113" i="7"/>
  <c r="BH113" i="7"/>
  <c r="AE115" i="7"/>
  <c r="BH115" i="7"/>
  <c r="AE117" i="7"/>
  <c r="BH117" i="7"/>
  <c r="AE119" i="7"/>
  <c r="BH119" i="7"/>
  <c r="AE121" i="7"/>
  <c r="BH121" i="7"/>
  <c r="AE123" i="7"/>
  <c r="BH123" i="7"/>
  <c r="AE125" i="7"/>
  <c r="BH125" i="7"/>
  <c r="AE127" i="7"/>
  <c r="BH127" i="7"/>
  <c r="AE129" i="7"/>
  <c r="BH129" i="7"/>
  <c r="AE131" i="7"/>
  <c r="BH131" i="7"/>
  <c r="AE133" i="7"/>
  <c r="BH133" i="7"/>
  <c r="AE135" i="7"/>
  <c r="BH135" i="7"/>
  <c r="AE137" i="7"/>
  <c r="BH137" i="7"/>
  <c r="AE139" i="7"/>
  <c r="BH139" i="7"/>
  <c r="AE141" i="7"/>
  <c r="BH141" i="7"/>
  <c r="AE143" i="7"/>
  <c r="BH143" i="7"/>
  <c r="AE145" i="7"/>
  <c r="BH145" i="7"/>
  <c r="AE147" i="7"/>
  <c r="BH147" i="7"/>
  <c r="AE149" i="7"/>
  <c r="BH149" i="7"/>
  <c r="AE151" i="7"/>
  <c r="BH151" i="7"/>
  <c r="AE153" i="7"/>
  <c r="BH153" i="7"/>
  <c r="AE155" i="7"/>
  <c r="BH155" i="7"/>
  <c r="AE157" i="7"/>
  <c r="BH157" i="7"/>
  <c r="AE159" i="7"/>
  <c r="BH159" i="7"/>
  <c r="AE161" i="7"/>
  <c r="BH161" i="7"/>
  <c r="AE163" i="7"/>
  <c r="BH163" i="7"/>
  <c r="AE165" i="7"/>
  <c r="BH165" i="7"/>
  <c r="AE167" i="7"/>
  <c r="BH167" i="7"/>
  <c r="AE169" i="7"/>
  <c r="BH169" i="7"/>
  <c r="AE171" i="7"/>
  <c r="BH171" i="7"/>
  <c r="AE173" i="7"/>
  <c r="BH173" i="7"/>
  <c r="AE175" i="7"/>
  <c r="BH175" i="7"/>
  <c r="AE177" i="7"/>
  <c r="BH177" i="7"/>
  <c r="AE179" i="7"/>
  <c r="BH179" i="7"/>
  <c r="AE181" i="7"/>
  <c r="BH181" i="7"/>
  <c r="AE183" i="7"/>
  <c r="BH183" i="7"/>
  <c r="AE185" i="7"/>
  <c r="BH185" i="7"/>
  <c r="AE187" i="7"/>
  <c r="BH187" i="7"/>
  <c r="AE189" i="7"/>
  <c r="BH189" i="7"/>
  <c r="AE191" i="7"/>
  <c r="BH191" i="7"/>
  <c r="AE193" i="7"/>
  <c r="BH193" i="7"/>
  <c r="AE195" i="7"/>
  <c r="BH195" i="7"/>
  <c r="AE197" i="7"/>
  <c r="BH197" i="7"/>
  <c r="AE199" i="7"/>
  <c r="BH199" i="7"/>
  <c r="AE201" i="7"/>
  <c r="BH201" i="7"/>
  <c r="AE203" i="7"/>
  <c r="BH203" i="7"/>
  <c r="AE205" i="7"/>
  <c r="BH205" i="7"/>
  <c r="AE207" i="7"/>
  <c r="BH207" i="7"/>
  <c r="AE209" i="7"/>
  <c r="BH209" i="7"/>
  <c r="AE7" i="7"/>
  <c r="AE58" i="7"/>
  <c r="BH58" i="7"/>
  <c r="AE60" i="7"/>
  <c r="BH60" i="7"/>
  <c r="AE64" i="7"/>
  <c r="BH64" i="7"/>
  <c r="AE66" i="7"/>
  <c r="BH66" i="7"/>
  <c r="AE70" i="7"/>
  <c r="BH70" i="7"/>
  <c r="AE72" i="7"/>
  <c r="BH72" i="7"/>
  <c r="AE74" i="7"/>
  <c r="BH74" i="7"/>
  <c r="AE76" i="7"/>
  <c r="BH76" i="7"/>
  <c r="AE78" i="7"/>
  <c r="BH78" i="7"/>
  <c r="AE57" i="7"/>
  <c r="BH57" i="7"/>
  <c r="AE59" i="7"/>
  <c r="BH59" i="7"/>
  <c r="AE61" i="7"/>
  <c r="BH61" i="7"/>
  <c r="AE63" i="7"/>
  <c r="BH63" i="7"/>
  <c r="AE65" i="7"/>
  <c r="BH65" i="7"/>
  <c r="AE67" i="7"/>
  <c r="BH67" i="7"/>
  <c r="AE69" i="7"/>
  <c r="BH69" i="7"/>
  <c r="AE71" i="7"/>
  <c r="BH71" i="7"/>
  <c r="AE73" i="7"/>
  <c r="BH73" i="7"/>
  <c r="AE75" i="7"/>
  <c r="BH75" i="7"/>
  <c r="AE77" i="7"/>
  <c r="BH77" i="7"/>
  <c r="AE79" i="7"/>
  <c r="BH79" i="7"/>
  <c r="AE56" i="7"/>
  <c r="BH56" i="7"/>
  <c r="AE62" i="7"/>
  <c r="BH62" i="7"/>
  <c r="AE68" i="7"/>
  <c r="BH68" i="7"/>
  <c r="AE80" i="7"/>
  <c r="BH80" i="7"/>
  <c r="AE49" i="7"/>
  <c r="BH49" i="7"/>
  <c r="AE51" i="7"/>
  <c r="BH51" i="7"/>
  <c r="AE53" i="7"/>
  <c r="BH53" i="7"/>
  <c r="AE55" i="7"/>
  <c r="BH55" i="7"/>
  <c r="AE48" i="7"/>
  <c r="BH48" i="7"/>
  <c r="AE50" i="7"/>
  <c r="BH50" i="7"/>
  <c r="AE52" i="7"/>
  <c r="BH52" i="7"/>
  <c r="AE54" i="7"/>
  <c r="BH54" i="7"/>
  <c r="AG8" i="7"/>
  <c r="AW8" i="7"/>
  <c r="AW9" i="7"/>
  <c r="AG9" i="7"/>
  <c r="AG10" i="7"/>
  <c r="AU10" i="7"/>
  <c r="AG11" i="7"/>
  <c r="AU11" i="7"/>
  <c r="AG12" i="7"/>
  <c r="AU12" i="7"/>
  <c r="AU13" i="7"/>
  <c r="AG13" i="7"/>
  <c r="AG14" i="7"/>
  <c r="AU14" i="7"/>
  <c r="L6" i="14"/>
  <c r="L7" i="14" s="1"/>
  <c r="AW13" i="7" l="1"/>
  <c r="AV13" i="7"/>
  <c r="AX13" i="7" s="1"/>
  <c r="AW14" i="7"/>
  <c r="AV14" i="7"/>
  <c r="AX14" i="7" s="1"/>
  <c r="AW12" i="7"/>
  <c r="AV12" i="7"/>
  <c r="AX12" i="7" s="1"/>
  <c r="AW11" i="7"/>
  <c r="AV11" i="7"/>
  <c r="AX11" i="7" s="1"/>
  <c r="AW10" i="7"/>
  <c r="AV10" i="7"/>
  <c r="AX10" i="7" s="1"/>
  <c r="AY14" i="7"/>
  <c r="F28" i="14"/>
  <c r="BC9" i="7" l="1"/>
  <c r="BD9" i="7" s="1"/>
  <c r="BC13" i="7"/>
  <c r="BD13" i="7" s="1"/>
  <c r="AZ13" i="7"/>
  <c r="BH13" i="7" s="1"/>
  <c r="BC11" i="7"/>
  <c r="BD11" i="7" s="1"/>
  <c r="AZ11" i="7"/>
  <c r="BH11" i="7" s="1"/>
  <c r="AM7" i="7"/>
  <c r="AT7" i="7" s="1"/>
  <c r="AU7" i="7" s="1"/>
  <c r="AV7" i="7" s="1"/>
  <c r="AX7" i="7" s="1"/>
  <c r="BC8" i="7"/>
  <c r="BD8" i="7" s="1"/>
  <c r="BD10" i="7"/>
  <c r="AZ10" i="7"/>
  <c r="BH10" i="7" s="1"/>
  <c r="AZ12" i="7"/>
  <c r="BH12" i="7" s="1"/>
  <c r="BC12" i="7"/>
  <c r="BD12" i="7" s="1"/>
  <c r="BC14" i="7"/>
  <c r="BD14" i="7" s="1"/>
  <c r="AZ14" i="7"/>
  <c r="BH14" i="7" s="1"/>
  <c r="P4" i="7"/>
  <c r="T5" i="7"/>
  <c r="P5" i="7"/>
  <c r="E18" i="14"/>
  <c r="H4" i="7"/>
  <c r="G4" i="7"/>
  <c r="L4" i="7"/>
  <c r="E7" i="19"/>
  <c r="E8" i="19"/>
  <c r="E9" i="19"/>
  <c r="E10" i="19"/>
  <c r="E11" i="19"/>
  <c r="E12" i="19"/>
  <c r="E13" i="19"/>
  <c r="E6" i="19"/>
  <c r="H13" i="19"/>
  <c r="H12" i="19"/>
  <c r="H11" i="19"/>
  <c r="H10" i="19"/>
  <c r="H9" i="19"/>
  <c r="H8" i="19"/>
  <c r="H7" i="19"/>
  <c r="H6" i="19"/>
  <c r="AW7" i="7" l="1"/>
  <c r="AG7" i="7"/>
  <c r="F24" i="14"/>
  <c r="F20" i="14"/>
  <c r="A1" i="7" s="1"/>
  <c r="R4" i="7" l="1"/>
  <c r="R5" i="7"/>
  <c r="AC5" i="7"/>
  <c r="V5" i="7"/>
  <c r="M4" i="7"/>
  <c r="K4" i="7"/>
  <c r="J4" i="7"/>
  <c r="I4" i="7"/>
  <c r="O24" i="7"/>
  <c r="O13" i="7"/>
  <c r="O26" i="7"/>
  <c r="O19" i="7"/>
  <c r="O16" i="7"/>
  <c r="O17" i="7"/>
  <c r="O21" i="7"/>
  <c r="O14" i="7"/>
  <c r="O23" i="7"/>
  <c r="O15" i="7"/>
  <c r="O28" i="7"/>
  <c r="O20" i="7"/>
  <c r="O25" i="7"/>
  <c r="O18" i="7"/>
  <c r="O27" i="7"/>
  <c r="O22" i="7"/>
  <c r="AZ7" i="7" l="1"/>
  <c r="BH7" i="7" s="1"/>
  <c r="BD7" i="7"/>
  <c r="D4" i="7"/>
  <c r="I16" i="14"/>
  <c r="I17" i="14"/>
  <c r="Y4" i="7" l="1"/>
  <c r="H25" i="6" l="1"/>
  <c r="I24" i="6"/>
  <c r="H23" i="6"/>
  <c r="I22" i="6"/>
  <c r="AH6" i="7"/>
  <c r="AO6" i="7"/>
  <c r="D15" i="14"/>
  <c r="H15" i="14" s="1"/>
  <c r="AP6" i="7" l="1"/>
  <c r="D18" i="14"/>
  <c r="AI6" i="7"/>
  <c r="AJ6" i="7"/>
  <c r="H18" i="14"/>
  <c r="AF6" i="7"/>
  <c r="BI6" i="7" l="1"/>
  <c r="BI9" i="7"/>
  <c r="BI11" i="7"/>
  <c r="BI7" i="7"/>
  <c r="BI10" i="7"/>
  <c r="BI8" i="7"/>
  <c r="BI31" i="7"/>
  <c r="BI35" i="7"/>
  <c r="BI38" i="7"/>
  <c r="BI42" i="7"/>
  <c r="BI43" i="7"/>
  <c r="BI46" i="7"/>
  <c r="BI48" i="7"/>
  <c r="BI50" i="7"/>
  <c r="BI52" i="7"/>
  <c r="BI54" i="7"/>
  <c r="BI56" i="7"/>
  <c r="BI59" i="7"/>
  <c r="BI60" i="7"/>
  <c r="BI63" i="7"/>
  <c r="BI64" i="7"/>
  <c r="BI67" i="7"/>
  <c r="BI69" i="7"/>
  <c r="BI71" i="7"/>
  <c r="BI73" i="7"/>
  <c r="BI76" i="7"/>
  <c r="BI77" i="7"/>
  <c r="BI80" i="7"/>
  <c r="BI81" i="7"/>
  <c r="BI84" i="7"/>
  <c r="BI85" i="7"/>
  <c r="BI88" i="7"/>
  <c r="BI90" i="7"/>
  <c r="BI92" i="7"/>
  <c r="BI94" i="7"/>
  <c r="BI96" i="7"/>
  <c r="BI98" i="7"/>
  <c r="BI29" i="7"/>
  <c r="BI37" i="7"/>
  <c r="BI39" i="7"/>
  <c r="BI40" i="7"/>
  <c r="BI41" i="7"/>
  <c r="BI44" i="7"/>
  <c r="BI45" i="7"/>
  <c r="BI47" i="7"/>
  <c r="BI49" i="7"/>
  <c r="BI51" i="7"/>
  <c r="BI53" i="7"/>
  <c r="BI55" i="7"/>
  <c r="BI57" i="7"/>
  <c r="BI58" i="7"/>
  <c r="BI61" i="7"/>
  <c r="BI62" i="7"/>
  <c r="BI65" i="7"/>
  <c r="BI66" i="7"/>
  <c r="BI68" i="7"/>
  <c r="BI70" i="7"/>
  <c r="BI72" i="7"/>
  <c r="BI74" i="7"/>
  <c r="BI75" i="7"/>
  <c r="BI78" i="7"/>
  <c r="BI79" i="7"/>
  <c r="BI82" i="7"/>
  <c r="BI83" i="7"/>
  <c r="BI86" i="7"/>
  <c r="BI87" i="7"/>
  <c r="BI89" i="7"/>
  <c r="BI91" i="7"/>
  <c r="BI93" i="7"/>
  <c r="BI95" i="7"/>
  <c r="BI97" i="7"/>
  <c r="BI101" i="7"/>
  <c r="BI103" i="7"/>
  <c r="BI105" i="7"/>
  <c r="BI107" i="7"/>
  <c r="BI109" i="7"/>
  <c r="BI111" i="7"/>
  <c r="BI112" i="7"/>
  <c r="BI115" i="7"/>
  <c r="BI116" i="7"/>
  <c r="BI119" i="7"/>
  <c r="BI120" i="7"/>
  <c r="BI124" i="7"/>
  <c r="BI126" i="7"/>
  <c r="BI128" i="7"/>
  <c r="BI130" i="7"/>
  <c r="BI132" i="7"/>
  <c r="BI134" i="7"/>
  <c r="BI136" i="7"/>
  <c r="BI138" i="7"/>
  <c r="BI140" i="7"/>
  <c r="BI142" i="7"/>
  <c r="BI145" i="7"/>
  <c r="BI146" i="7"/>
  <c r="BI149" i="7"/>
  <c r="BI150" i="7"/>
  <c r="BI153" i="7"/>
  <c r="BI154" i="7"/>
  <c r="BI157" i="7"/>
  <c r="BI158" i="7"/>
  <c r="BI161" i="7"/>
  <c r="BI163" i="7"/>
  <c r="BI165" i="7"/>
  <c r="BI167" i="7"/>
  <c r="BI169" i="7"/>
  <c r="BI171" i="7"/>
  <c r="BI174" i="7"/>
  <c r="BI175" i="7"/>
  <c r="BI178" i="7"/>
  <c r="BI179" i="7"/>
  <c r="BI99" i="7"/>
  <c r="BI100" i="7"/>
  <c r="BI102" i="7"/>
  <c r="BI104" i="7"/>
  <c r="BI106" i="7"/>
  <c r="BI108" i="7"/>
  <c r="BI110" i="7"/>
  <c r="BI113" i="7"/>
  <c r="BI114" i="7"/>
  <c r="BI117" i="7"/>
  <c r="BI118" i="7"/>
  <c r="BI121" i="7"/>
  <c r="BI122" i="7"/>
  <c r="BI123" i="7"/>
  <c r="BI125" i="7"/>
  <c r="BI127" i="7"/>
  <c r="BI129" i="7"/>
  <c r="BI131" i="7"/>
  <c r="BI133" i="7"/>
  <c r="BI135" i="7"/>
  <c r="BI137" i="7"/>
  <c r="BI139" i="7"/>
  <c r="BI141" i="7"/>
  <c r="BI143" i="7"/>
  <c r="BI144" i="7"/>
  <c r="BI147" i="7"/>
  <c r="BI148" i="7"/>
  <c r="BI151" i="7"/>
  <c r="BI152" i="7"/>
  <c r="BI155" i="7"/>
  <c r="BI156" i="7"/>
  <c r="BI159" i="7"/>
  <c r="BI160" i="7"/>
  <c r="BI162" i="7"/>
  <c r="BI164" i="7"/>
  <c r="BI166" i="7"/>
  <c r="BI168" i="7"/>
  <c r="BI170" i="7"/>
  <c r="BI172" i="7"/>
  <c r="BI173" i="7"/>
  <c r="BI176" i="7"/>
  <c r="BI177" i="7"/>
  <c r="BI180" i="7"/>
  <c r="BI181" i="7"/>
  <c r="BI182" i="7"/>
  <c r="BI184" i="7"/>
  <c r="BI185" i="7"/>
  <c r="BI188" i="7"/>
  <c r="BI189" i="7"/>
  <c r="BI192" i="7"/>
  <c r="BI193" i="7"/>
  <c r="BI195" i="7"/>
  <c r="BI197" i="7"/>
  <c r="BI199" i="7"/>
  <c r="BI201" i="7"/>
  <c r="BI203" i="7"/>
  <c r="BI205" i="7"/>
  <c r="BI207" i="7"/>
  <c r="BI209" i="7"/>
  <c r="BI13" i="7"/>
  <c r="BI183" i="7"/>
  <c r="BI186" i="7"/>
  <c r="BI187" i="7"/>
  <c r="BI190" i="7"/>
  <c r="BI191" i="7"/>
  <c r="BI194" i="7"/>
  <c r="BI196" i="7"/>
  <c r="BI198" i="7"/>
  <c r="BI200" i="7"/>
  <c r="BI202" i="7"/>
  <c r="BI204" i="7"/>
  <c r="BI206" i="7"/>
  <c r="BI208" i="7"/>
  <c r="BI12" i="7"/>
  <c r="BI14" i="7"/>
  <c r="BI28" i="7"/>
  <c r="BI26" i="7"/>
  <c r="BI24" i="7"/>
  <c r="BI23" i="7"/>
  <c r="BI20" i="7"/>
  <c r="BI19" i="7"/>
  <c r="BI15" i="7"/>
  <c r="BI30" i="7"/>
  <c r="BI36" i="7"/>
  <c r="BI32" i="7"/>
  <c r="BI22" i="7"/>
  <c r="BI27" i="7"/>
  <c r="BI25" i="7"/>
  <c r="BI18" i="7"/>
  <c r="BI16" i="7"/>
  <c r="BI21" i="7"/>
  <c r="BI17" i="7"/>
  <c r="BI34" i="7"/>
  <c r="BI33" i="7"/>
  <c r="AE6" i="7"/>
  <c r="AN6" i="7"/>
  <c r="AS6" i="7" s="1"/>
  <c r="AY6" i="7" s="1"/>
  <c r="AG6" i="7"/>
  <c r="BC6" i="7" l="1"/>
  <c r="BD6" i="7" s="1"/>
  <c r="AZ6" i="7"/>
  <c r="BH6" i="7" s="1"/>
  <c r="AB2" i="14"/>
  <c r="AF2" i="14"/>
  <c r="AD2" i="14"/>
  <c r="Z2" i="14"/>
  <c r="Y2" i="14"/>
  <c r="AG2" i="14"/>
  <c r="W2" i="14"/>
  <c r="AA2" i="14"/>
  <c r="AE2" i="14"/>
  <c r="AC2" i="14"/>
  <c r="X2" i="14"/>
  <c r="U3" i="14"/>
  <c r="AG3" i="14" s="1"/>
  <c r="AQ6" i="7"/>
  <c r="D16" i="14"/>
  <c r="D17" i="14" s="1"/>
  <c r="V2" i="14"/>
  <c r="BF183" i="7" l="1"/>
  <c r="BF191" i="7"/>
  <c r="BF181" i="7"/>
  <c r="BF148" i="7"/>
  <c r="BF77" i="7"/>
  <c r="BF169" i="7"/>
  <c r="BF161" i="7"/>
  <c r="BF193" i="7"/>
  <c r="BF154" i="7"/>
  <c r="BF112" i="7"/>
  <c r="BF64" i="7"/>
  <c r="BF104" i="7"/>
  <c r="BF173" i="7"/>
  <c r="BF187" i="7"/>
  <c r="BF185" i="7"/>
  <c r="BF45" i="7"/>
  <c r="BF207" i="7"/>
  <c r="BF156" i="7"/>
  <c r="BF116" i="7"/>
  <c r="BF179" i="7"/>
  <c r="BF165" i="7"/>
  <c r="BF114" i="7"/>
  <c r="BF177" i="7"/>
  <c r="BF146" i="7"/>
  <c r="BF60" i="7"/>
  <c r="BF96" i="7"/>
  <c r="BF85" i="7"/>
  <c r="BF144" i="7"/>
  <c r="BF167" i="7"/>
  <c r="BF150" i="7"/>
  <c r="BF62" i="7"/>
  <c r="BF108" i="7"/>
  <c r="BF118" i="7"/>
  <c r="BF189" i="7"/>
  <c r="BF152" i="7"/>
  <c r="BF83" i="7"/>
  <c r="BF171" i="7"/>
  <c r="BF163" i="7"/>
  <c r="BF81" i="7"/>
  <c r="BF158" i="7"/>
  <c r="BF120" i="7"/>
  <c r="BF23" i="7"/>
  <c r="BF66" i="7"/>
  <c r="BF58" i="7"/>
  <c r="BF100" i="7"/>
  <c r="BF175" i="7"/>
  <c r="BF43" i="7"/>
  <c r="BF122" i="7"/>
  <c r="BF87" i="7"/>
  <c r="BF92" i="7"/>
  <c r="BF129" i="7"/>
  <c r="BF51" i="7"/>
  <c r="BF99" i="7"/>
  <c r="BF117" i="7"/>
  <c r="BF133" i="7"/>
  <c r="BF35" i="7"/>
  <c r="BF105" i="7"/>
  <c r="BF49" i="7"/>
  <c r="BF70" i="7"/>
  <c r="BF86" i="7"/>
  <c r="BF103" i="7"/>
  <c r="BF174" i="7"/>
  <c r="BF182" i="7"/>
  <c r="BF190" i="7"/>
  <c r="BF24" i="7"/>
  <c r="BF25" i="7"/>
  <c r="BF46" i="7"/>
  <c r="BF123" i="7"/>
  <c r="BF162" i="7"/>
  <c r="BF170" i="7"/>
  <c r="BF31" i="7"/>
  <c r="BF73" i="7"/>
  <c r="BF48" i="7"/>
  <c r="BF130" i="7"/>
  <c r="BF50" i="7"/>
  <c r="BF71" i="7"/>
  <c r="BF90" i="7"/>
  <c r="BF106" i="7"/>
  <c r="BF142" i="7"/>
  <c r="BF124" i="7"/>
  <c r="BF132" i="7"/>
  <c r="BF140" i="7"/>
  <c r="BF203" i="7"/>
  <c r="BF42" i="7"/>
  <c r="BF125" i="7"/>
  <c r="BF91" i="7"/>
  <c r="BF84" i="7"/>
  <c r="BF188" i="7"/>
  <c r="BF44" i="7"/>
  <c r="BF168" i="7"/>
  <c r="BF28" i="7"/>
  <c r="BF205" i="7"/>
  <c r="BF200" i="7"/>
  <c r="BF68" i="7"/>
  <c r="BF111" i="7"/>
  <c r="BF119" i="7"/>
  <c r="BF141" i="7"/>
  <c r="BF37" i="7"/>
  <c r="BF33" i="7"/>
  <c r="BF74" i="7"/>
  <c r="BF72" i="7"/>
  <c r="BF88" i="7"/>
  <c r="BF127" i="7"/>
  <c r="BF176" i="7"/>
  <c r="BF184" i="7"/>
  <c r="BF192" i="7"/>
  <c r="BF27" i="7"/>
  <c r="BF80" i="7"/>
  <c r="BF93" i="7"/>
  <c r="BF131" i="7"/>
  <c r="BF164" i="7"/>
  <c r="BF194" i="7"/>
  <c r="BF69" i="7"/>
  <c r="BF41" i="7"/>
  <c r="BF102" i="7"/>
  <c r="BF97" i="7"/>
  <c r="BF47" i="7"/>
  <c r="BF101" i="7"/>
  <c r="BF180" i="7"/>
  <c r="BF109" i="7"/>
  <c r="BF204" i="7"/>
  <c r="BF26" i="7"/>
  <c r="BF126" i="7"/>
  <c r="BF138" i="7"/>
  <c r="BF94" i="7"/>
  <c r="BF78" i="7"/>
  <c r="BF113" i="7"/>
  <c r="BF121" i="7"/>
  <c r="BF196" i="7"/>
  <c r="BF53" i="7"/>
  <c r="BF82" i="7"/>
  <c r="BF89" i="7"/>
  <c r="BF135" i="7"/>
  <c r="BF178" i="7"/>
  <c r="BF186" i="7"/>
  <c r="BF198" i="7"/>
  <c r="BF29" i="7"/>
  <c r="BF107" i="7"/>
  <c r="BF40" i="7"/>
  <c r="BF95" i="7"/>
  <c r="BF139" i="7"/>
  <c r="BF166" i="7"/>
  <c r="BF202" i="7"/>
  <c r="BF134" i="7"/>
  <c r="BF201" i="7"/>
  <c r="BF54" i="7"/>
  <c r="BF56" i="7"/>
  <c r="BF67" i="7"/>
  <c r="BF98" i="7"/>
  <c r="BF128" i="7"/>
  <c r="BF136" i="7"/>
  <c r="BF195" i="7"/>
  <c r="BF209" i="7"/>
  <c r="BF197" i="7"/>
  <c r="BF76" i="7"/>
  <c r="BF115" i="7"/>
  <c r="BF206" i="7"/>
  <c r="BF55" i="7"/>
  <c r="BF172" i="7"/>
  <c r="BF208" i="7"/>
  <c r="BF137" i="7"/>
  <c r="BF160" i="7"/>
  <c r="BF52" i="7"/>
  <c r="BF110" i="7"/>
  <c r="BF199" i="7"/>
  <c r="BF151" i="7"/>
  <c r="BF155" i="7"/>
  <c r="BF36" i="7"/>
  <c r="BF34" i="7"/>
  <c r="BF61" i="7"/>
  <c r="BF147" i="7"/>
  <c r="BF149" i="7"/>
  <c r="BF65" i="7"/>
  <c r="BF57" i="7"/>
  <c r="BF159" i="7"/>
  <c r="BF59" i="7"/>
  <c r="BF143" i="7"/>
  <c r="BF30" i="7"/>
  <c r="BF153" i="7"/>
  <c r="BF79" i="7"/>
  <c r="BF157" i="7"/>
  <c r="BF75" i="7"/>
  <c r="BF63" i="7"/>
  <c r="BF32" i="7"/>
  <c r="BF145" i="7"/>
  <c r="BG23" i="7"/>
  <c r="BG27" i="7"/>
  <c r="BG31" i="7"/>
  <c r="BG35" i="7"/>
  <c r="BG43" i="7"/>
  <c r="BG47" i="7"/>
  <c r="BG51" i="7"/>
  <c r="BG55" i="7"/>
  <c r="BG59" i="7"/>
  <c r="BG63" i="7"/>
  <c r="BG67" i="7"/>
  <c r="BG71" i="7"/>
  <c r="BG75" i="7"/>
  <c r="BG79" i="7"/>
  <c r="BG83" i="7"/>
  <c r="BG87" i="7"/>
  <c r="BG91" i="7"/>
  <c r="BG95" i="7"/>
  <c r="BG99" i="7"/>
  <c r="BG103" i="7"/>
  <c r="BG107" i="7"/>
  <c r="BG111" i="7"/>
  <c r="BG115" i="7"/>
  <c r="BG119" i="7"/>
  <c r="BG123" i="7"/>
  <c r="BG127" i="7"/>
  <c r="BG131" i="7"/>
  <c r="BG135" i="7"/>
  <c r="BG139" i="7"/>
  <c r="BG143" i="7"/>
  <c r="BG147" i="7"/>
  <c r="BG151" i="7"/>
  <c r="BG155" i="7"/>
  <c r="BG159" i="7"/>
  <c r="BG163" i="7"/>
  <c r="BG167" i="7"/>
  <c r="BG171" i="7"/>
  <c r="BG175" i="7"/>
  <c r="BG179" i="7"/>
  <c r="BG183" i="7"/>
  <c r="BG187" i="7"/>
  <c r="BG191" i="7"/>
  <c r="BG195" i="7"/>
  <c r="BG199" i="7"/>
  <c r="BG203" i="7"/>
  <c r="BG207" i="7"/>
  <c r="BG26" i="7"/>
  <c r="BG42" i="7"/>
  <c r="BG54" i="7"/>
  <c r="BG66" i="7"/>
  <c r="BG82" i="7"/>
  <c r="BG98" i="7"/>
  <c r="BG106" i="7"/>
  <c r="BG122" i="7"/>
  <c r="BG130" i="7"/>
  <c r="BG146" i="7"/>
  <c r="BG158" i="7"/>
  <c r="BG170" i="7"/>
  <c r="BG186" i="7"/>
  <c r="BG198" i="7"/>
  <c r="BG206" i="7"/>
  <c r="BG24" i="7"/>
  <c r="BG28" i="7"/>
  <c r="BG32" i="7"/>
  <c r="BG36" i="7"/>
  <c r="BG40" i="7"/>
  <c r="BG44" i="7"/>
  <c r="BG48" i="7"/>
  <c r="BG52" i="7"/>
  <c r="BG56" i="7"/>
  <c r="BG60" i="7"/>
  <c r="BG64" i="7"/>
  <c r="BG68" i="7"/>
  <c r="BG72" i="7"/>
  <c r="BG76" i="7"/>
  <c r="BG80" i="7"/>
  <c r="BG84" i="7"/>
  <c r="BG88" i="7"/>
  <c r="BG92" i="7"/>
  <c r="BG96" i="7"/>
  <c r="BG100" i="7"/>
  <c r="BG104" i="7"/>
  <c r="BG108" i="7"/>
  <c r="BG112" i="7"/>
  <c r="BG116" i="7"/>
  <c r="BG120" i="7"/>
  <c r="BG124" i="7"/>
  <c r="BG128" i="7"/>
  <c r="BG132" i="7"/>
  <c r="BG136" i="7"/>
  <c r="BG140" i="7"/>
  <c r="BG144" i="7"/>
  <c r="BG148" i="7"/>
  <c r="BG152" i="7"/>
  <c r="BG156" i="7"/>
  <c r="BG160" i="7"/>
  <c r="BG164" i="7"/>
  <c r="BG168" i="7"/>
  <c r="BG172" i="7"/>
  <c r="BG176" i="7"/>
  <c r="BG180" i="7"/>
  <c r="BG184" i="7"/>
  <c r="BG188" i="7"/>
  <c r="BG192" i="7"/>
  <c r="BG196" i="7"/>
  <c r="BG200" i="7"/>
  <c r="BG204" i="7"/>
  <c r="BG208" i="7"/>
  <c r="BG34" i="7"/>
  <c r="BG46" i="7"/>
  <c r="BG58" i="7"/>
  <c r="BG70" i="7"/>
  <c r="BG78" i="7"/>
  <c r="BG90" i="7"/>
  <c r="BG102" i="7"/>
  <c r="BG114" i="7"/>
  <c r="BG126" i="7"/>
  <c r="BG138" i="7"/>
  <c r="BG150" i="7"/>
  <c r="BG166" i="7"/>
  <c r="BG178" i="7"/>
  <c r="BG190" i="7"/>
  <c r="BG202" i="7"/>
  <c r="BG25" i="7"/>
  <c r="BG29" i="7"/>
  <c r="BG33" i="7"/>
  <c r="BG37" i="7"/>
  <c r="BG41" i="7"/>
  <c r="BG45" i="7"/>
  <c r="BG49" i="7"/>
  <c r="BG53" i="7"/>
  <c r="BG57" i="7"/>
  <c r="BG61" i="7"/>
  <c r="BG65" i="7"/>
  <c r="BG69" i="7"/>
  <c r="BG73" i="7"/>
  <c r="BG77" i="7"/>
  <c r="BG81" i="7"/>
  <c r="BG85" i="7"/>
  <c r="BG89" i="7"/>
  <c r="BG93" i="7"/>
  <c r="BG97" i="7"/>
  <c r="BG101" i="7"/>
  <c r="BG105" i="7"/>
  <c r="BG109" i="7"/>
  <c r="BG113" i="7"/>
  <c r="BG117" i="7"/>
  <c r="BG121" i="7"/>
  <c r="BG125" i="7"/>
  <c r="BG129" i="7"/>
  <c r="BG133" i="7"/>
  <c r="BG137" i="7"/>
  <c r="BG141" i="7"/>
  <c r="BG145" i="7"/>
  <c r="BG149" i="7"/>
  <c r="BG153" i="7"/>
  <c r="BG157" i="7"/>
  <c r="BG161" i="7"/>
  <c r="BG165" i="7"/>
  <c r="BG169" i="7"/>
  <c r="BG173" i="7"/>
  <c r="BG177" i="7"/>
  <c r="BG181" i="7"/>
  <c r="BG185" i="7"/>
  <c r="BG189" i="7"/>
  <c r="BG193" i="7"/>
  <c r="BG197" i="7"/>
  <c r="BG201" i="7"/>
  <c r="BG205" i="7"/>
  <c r="BG209" i="7"/>
  <c r="BG30" i="7"/>
  <c r="BG50" i="7"/>
  <c r="BG62" i="7"/>
  <c r="BG74" i="7"/>
  <c r="BG86" i="7"/>
  <c r="BG94" i="7"/>
  <c r="BG110" i="7"/>
  <c r="BG118" i="7"/>
  <c r="BG134" i="7"/>
  <c r="BG142" i="7"/>
  <c r="BG154" i="7"/>
  <c r="BG162" i="7"/>
  <c r="BG174" i="7"/>
  <c r="BG182" i="7"/>
  <c r="BG194" i="7"/>
  <c r="BG16" i="7"/>
  <c r="BG14" i="7"/>
  <c r="BG19" i="7"/>
  <c r="BG39" i="7"/>
  <c r="BG8" i="7"/>
  <c r="BG12" i="7"/>
  <c r="BG38" i="7"/>
  <c r="BG15" i="7"/>
  <c r="BG20" i="7"/>
  <c r="BG9" i="7"/>
  <c r="BG13" i="7"/>
  <c r="BG18" i="7"/>
  <c r="BG11" i="7"/>
  <c r="BG17" i="7"/>
  <c r="BG21" i="7"/>
  <c r="BG10" i="7"/>
  <c r="BG6" i="7"/>
  <c r="BJ6" i="7" s="1"/>
  <c r="BG22" i="7"/>
  <c r="BG7" i="7"/>
  <c r="BF6" i="7"/>
  <c r="BF12" i="7"/>
  <c r="BF8" i="7"/>
  <c r="BF10" i="7"/>
  <c r="BF22" i="7"/>
  <c r="BF15" i="7"/>
  <c r="BF16" i="7"/>
  <c r="BF17" i="7"/>
  <c r="BF38" i="7"/>
  <c r="BF19" i="7"/>
  <c r="BF18" i="7"/>
  <c r="BF13" i="7"/>
  <c r="BF9" i="7"/>
  <c r="BF14" i="7"/>
  <c r="BF21" i="7"/>
  <c r="BF11" i="7"/>
  <c r="BF39" i="7"/>
  <c r="BF20" i="7"/>
  <c r="BF7" i="7"/>
  <c r="AC6" i="7"/>
  <c r="AD6" i="7" s="1"/>
  <c r="AC111" i="7"/>
  <c r="AC89" i="7"/>
  <c r="AC7" i="7"/>
  <c r="AD7" i="7" s="1"/>
  <c r="AC123" i="7"/>
  <c r="AC160" i="7"/>
  <c r="AC172" i="7"/>
  <c r="AC24" i="7"/>
  <c r="AD24" i="7" s="1"/>
  <c r="AC146" i="7"/>
  <c r="AC141" i="7"/>
  <c r="AC133" i="7"/>
  <c r="AC125" i="7"/>
  <c r="AC134" i="7"/>
  <c r="AC110" i="7"/>
  <c r="AC94" i="7"/>
  <c r="AC72" i="7"/>
  <c r="AC40" i="7"/>
  <c r="AC193" i="7"/>
  <c r="AC191" i="7"/>
  <c r="AC189" i="7"/>
  <c r="AC187" i="7"/>
  <c r="AC185" i="7"/>
  <c r="AC183" i="7"/>
  <c r="AC181" i="7"/>
  <c r="AC179" i="7"/>
  <c r="AC177" i="7"/>
  <c r="AC175" i="7"/>
  <c r="AC173" i="7"/>
  <c r="AC127" i="7"/>
  <c r="AC122" i="7"/>
  <c r="AC120" i="7"/>
  <c r="AC118" i="7"/>
  <c r="AC116" i="7"/>
  <c r="AC114" i="7"/>
  <c r="AC112" i="7"/>
  <c r="AC97" i="7"/>
  <c r="AC87" i="7"/>
  <c r="AC85" i="7"/>
  <c r="AC83" i="7"/>
  <c r="AC61" i="7"/>
  <c r="AC73" i="7"/>
  <c r="AC41" i="7"/>
  <c r="AC197" i="7"/>
  <c r="AC164" i="7"/>
  <c r="AC156" i="7"/>
  <c r="AC154" i="7"/>
  <c r="AC148" i="7"/>
  <c r="AC168" i="7"/>
  <c r="AC158" i="7"/>
  <c r="AC152" i="7"/>
  <c r="AC150" i="7"/>
  <c r="AC144" i="7"/>
  <c r="AC142" i="7"/>
  <c r="AC137" i="7"/>
  <c r="AC129" i="7"/>
  <c r="AC126" i="7"/>
  <c r="AC102" i="7"/>
  <c r="AC68" i="7"/>
  <c r="AC67" i="7"/>
  <c r="AC50" i="7"/>
  <c r="AC37" i="7"/>
  <c r="AC135" i="7"/>
  <c r="AC105" i="7"/>
  <c r="AC70" i="7"/>
  <c r="AC65" i="7"/>
  <c r="AC57" i="7"/>
  <c r="AC53" i="7"/>
  <c r="AC52" i="7"/>
  <c r="AC32" i="7"/>
  <c r="AC208" i="7"/>
  <c r="AC202" i="7"/>
  <c r="AC196" i="7"/>
  <c r="AC200" i="7"/>
  <c r="AC207" i="7"/>
  <c r="AC205" i="7"/>
  <c r="AC201" i="7"/>
  <c r="AC170" i="7"/>
  <c r="AC166" i="7"/>
  <c r="AC162" i="7"/>
  <c r="AC138" i="7"/>
  <c r="AC130" i="7"/>
  <c r="AC107" i="7"/>
  <c r="AC103" i="7"/>
  <c r="AC99" i="7"/>
  <c r="AC95" i="7"/>
  <c r="AC91" i="7"/>
  <c r="AC106" i="7"/>
  <c r="AC98" i="7"/>
  <c r="AC90" i="7"/>
  <c r="AC71" i="7"/>
  <c r="AC66" i="7"/>
  <c r="AC64" i="7"/>
  <c r="AC31" i="7"/>
  <c r="AC29" i="7"/>
  <c r="AC48" i="7"/>
  <c r="AC45" i="7"/>
  <c r="AC206" i="7"/>
  <c r="AC62" i="7"/>
  <c r="AC56" i="7"/>
  <c r="AC55" i="7"/>
  <c r="AC51" i="7"/>
  <c r="AC47" i="7"/>
  <c r="AC54" i="7"/>
  <c r="AC42" i="7"/>
  <c r="AC38" i="7"/>
  <c r="AC39" i="7"/>
  <c r="AC33" i="7"/>
  <c r="AC209" i="7"/>
  <c r="AC203" i="7"/>
  <c r="AC199" i="7"/>
  <c r="AC195" i="7"/>
  <c r="AC139" i="7"/>
  <c r="AC79" i="7"/>
  <c r="AC75" i="7"/>
  <c r="AC136" i="7"/>
  <c r="AC132" i="7"/>
  <c r="AC128" i="7"/>
  <c r="AC124" i="7"/>
  <c r="AC109" i="7"/>
  <c r="AC101" i="7"/>
  <c r="AC93" i="7"/>
  <c r="AC108" i="7"/>
  <c r="AC104" i="7"/>
  <c r="AC100" i="7"/>
  <c r="AC96" i="7"/>
  <c r="AC92" i="7"/>
  <c r="AC69" i="7"/>
  <c r="AC49" i="7"/>
  <c r="AC43" i="7"/>
  <c r="AC13" i="7"/>
  <c r="AD13" i="7" s="1"/>
  <c r="AC22" i="7"/>
  <c r="AD22" i="7" s="1"/>
  <c r="AC18" i="7"/>
  <c r="AD18" i="7" s="1"/>
  <c r="AC14" i="7"/>
  <c r="AD14" i="7" s="1"/>
  <c r="AC15" i="7"/>
  <c r="AD15" i="7" s="1"/>
  <c r="AC20" i="7"/>
  <c r="AD20" i="7" s="1"/>
  <c r="AC10" i="7"/>
  <c r="AD10" i="7" s="1"/>
  <c r="AC9" i="7"/>
  <c r="AD9" i="7" s="1"/>
  <c r="AC16" i="7"/>
  <c r="AD16" i="7" s="1"/>
  <c r="AC17" i="7"/>
  <c r="AD17" i="7" s="1"/>
  <c r="AC60" i="7"/>
  <c r="AC58" i="7"/>
  <c r="AC204" i="7"/>
  <c r="AC198" i="7"/>
  <c r="AC131" i="7"/>
  <c r="AC171" i="7"/>
  <c r="AC169" i="7"/>
  <c r="AC167" i="7"/>
  <c r="AC165" i="7"/>
  <c r="AC163" i="7"/>
  <c r="AC161" i="7"/>
  <c r="AC140" i="7"/>
  <c r="AC81" i="7"/>
  <c r="AC77" i="7"/>
  <c r="AC35" i="7"/>
  <c r="AC28" i="7"/>
  <c r="AD28" i="7" s="1"/>
  <c r="AC12" i="7"/>
  <c r="AD12" i="7" s="1"/>
  <c r="AC11" i="7"/>
  <c r="AD11" i="7" s="1"/>
  <c r="AC25" i="7"/>
  <c r="AD25" i="7" s="1"/>
  <c r="AC8" i="7"/>
  <c r="AD8" i="7" s="1"/>
  <c r="AC19" i="7"/>
  <c r="AD19" i="7" s="1"/>
  <c r="AC27" i="7"/>
  <c r="AD27" i="7" s="1"/>
  <c r="AC26" i="7"/>
  <c r="AD26" i="7" s="1"/>
  <c r="AC74" i="7"/>
  <c r="AC46" i="7"/>
  <c r="AC78" i="7"/>
  <c r="AC149" i="7"/>
  <c r="AC184" i="7"/>
  <c r="AC186" i="7"/>
  <c r="AC36" i="7"/>
  <c r="AC44" i="7"/>
  <c r="AC80" i="7"/>
  <c r="AC115" i="7"/>
  <c r="AC143" i="7"/>
  <c r="AC159" i="7"/>
  <c r="AC188" i="7"/>
  <c r="AC82" i="7"/>
  <c r="AC86" i="7"/>
  <c r="AC157" i="7"/>
  <c r="AC176" i="7"/>
  <c r="AC192" i="7"/>
  <c r="AC190" i="7"/>
  <c r="AC59" i="7"/>
  <c r="AC88" i="7"/>
  <c r="AC117" i="7"/>
  <c r="AC151" i="7"/>
  <c r="AC180" i="7"/>
  <c r="AC182" i="7"/>
  <c r="AC174" i="7"/>
  <c r="AC145" i="7"/>
  <c r="AC34" i="7"/>
  <c r="AC30" i="7"/>
  <c r="AC63" i="7"/>
  <c r="AC76" i="7"/>
  <c r="AC84" i="7"/>
  <c r="AC21" i="7"/>
  <c r="AD21" i="7" s="1"/>
  <c r="AC113" i="7"/>
  <c r="AC121" i="7"/>
  <c r="AC194" i="7"/>
  <c r="AC153" i="7"/>
  <c r="AC178" i="7"/>
  <c r="AC147" i="7"/>
  <c r="AC155" i="7"/>
  <c r="AC119" i="7"/>
  <c r="AC23" i="7"/>
  <c r="AD23" i="7" s="1"/>
  <c r="BK8" i="7"/>
  <c r="BK10" i="7"/>
  <c r="BK12" i="7"/>
  <c r="BK14" i="7"/>
  <c r="BK7" i="7"/>
  <c r="BK9" i="7"/>
  <c r="BK11" i="7"/>
  <c r="BK13" i="7"/>
  <c r="BK6" i="7"/>
  <c r="BK193" i="7"/>
  <c r="BK185" i="7"/>
  <c r="BK191" i="7"/>
  <c r="BK183" i="7"/>
  <c r="BK175" i="7"/>
  <c r="BK116" i="7"/>
  <c r="BK181" i="7"/>
  <c r="BK173" i="7"/>
  <c r="BK118" i="7"/>
  <c r="BK85" i="7"/>
  <c r="BK77" i="7"/>
  <c r="BK83" i="7"/>
  <c r="BK75" i="7"/>
  <c r="BK171" i="7"/>
  <c r="BK169" i="7"/>
  <c r="BK167" i="7"/>
  <c r="BK165" i="7"/>
  <c r="BK163" i="7"/>
  <c r="BK161" i="7"/>
  <c r="BK160" i="7"/>
  <c r="BK189" i="7"/>
  <c r="BK187" i="7"/>
  <c r="BK179" i="7"/>
  <c r="BK120" i="7"/>
  <c r="BK112" i="7"/>
  <c r="BK177" i="7"/>
  <c r="BK122" i="7"/>
  <c r="BK114" i="7"/>
  <c r="BK81" i="7"/>
  <c r="BK43" i="7"/>
  <c r="BK87" i="7"/>
  <c r="BK79" i="7"/>
  <c r="BK45" i="7"/>
  <c r="BK123" i="7"/>
  <c r="BK89" i="7"/>
  <c r="BK19" i="7"/>
  <c r="BK16" i="7"/>
  <c r="BK17" i="7"/>
  <c r="BK20" i="7"/>
  <c r="BK28" i="7"/>
  <c r="BK27" i="7"/>
  <c r="BK22" i="7"/>
  <c r="BK31" i="7"/>
  <c r="BK51" i="7"/>
  <c r="BK58" i="7"/>
  <c r="BK62" i="7"/>
  <c r="BK66" i="7"/>
  <c r="BK68" i="7"/>
  <c r="BK72" i="7"/>
  <c r="BK91" i="7"/>
  <c r="BK103" i="7"/>
  <c r="BK107" i="7"/>
  <c r="BK126" i="7"/>
  <c r="BK130" i="7"/>
  <c r="BK134" i="7"/>
  <c r="BK138" i="7"/>
  <c r="BK125" i="7"/>
  <c r="BK129" i="7"/>
  <c r="BK141" i="7"/>
  <c r="BK208" i="7"/>
  <c r="BK196" i="7"/>
  <c r="BK202" i="7"/>
  <c r="BK55" i="7"/>
  <c r="BK33" i="7"/>
  <c r="BK40" i="7"/>
  <c r="BK48" i="7"/>
  <c r="BK52" i="7"/>
  <c r="BK56" i="7"/>
  <c r="BK69" i="7"/>
  <c r="BK100" i="7"/>
  <c r="BK104" i="7"/>
  <c r="BK93" i="7"/>
  <c r="BK97" i="7"/>
  <c r="BK101" i="7"/>
  <c r="BK105" i="7"/>
  <c r="BK109" i="7"/>
  <c r="BK124" i="7"/>
  <c r="BK128" i="7"/>
  <c r="BK140" i="7"/>
  <c r="BK142" i="7"/>
  <c r="BK127" i="7"/>
  <c r="BK135" i="7"/>
  <c r="BK166" i="7"/>
  <c r="BK168" i="7"/>
  <c r="BK204" i="7"/>
  <c r="BK203" i="7"/>
  <c r="BK209" i="7"/>
  <c r="BK207" i="7"/>
  <c r="BK18" i="7"/>
  <c r="BK15" i="7"/>
  <c r="BK24" i="7"/>
  <c r="BK29" i="7"/>
  <c r="BK25" i="7"/>
  <c r="BK35" i="7"/>
  <c r="BK39" i="7"/>
  <c r="BK42" i="7"/>
  <c r="BK54" i="7"/>
  <c r="BK47" i="7"/>
  <c r="BK67" i="7"/>
  <c r="BK71" i="7"/>
  <c r="BK90" i="7"/>
  <c r="BK94" i="7"/>
  <c r="BK98" i="7"/>
  <c r="BK102" i="7"/>
  <c r="BK106" i="7"/>
  <c r="BK110" i="7"/>
  <c r="BK95" i="7"/>
  <c r="BK99" i="7"/>
  <c r="BK111" i="7"/>
  <c r="BK133" i="7"/>
  <c r="BK137" i="7"/>
  <c r="BK172" i="7"/>
  <c r="BK197" i="7"/>
  <c r="BK201" i="7"/>
  <c r="BK205" i="7"/>
  <c r="BK206" i="7"/>
  <c r="BK200" i="7"/>
  <c r="BK50" i="7"/>
  <c r="BK37" i="7"/>
  <c r="BK41" i="7"/>
  <c r="BK49" i="7"/>
  <c r="BK53" i="7"/>
  <c r="BK60" i="7"/>
  <c r="BK64" i="7"/>
  <c r="BK73" i="7"/>
  <c r="BK70" i="7"/>
  <c r="BK92" i="7"/>
  <c r="BK96" i="7"/>
  <c r="BK108" i="7"/>
  <c r="BK132" i="7"/>
  <c r="BK136" i="7"/>
  <c r="BK144" i="7"/>
  <c r="BK146" i="7"/>
  <c r="BK148" i="7"/>
  <c r="BK150" i="7"/>
  <c r="BK152" i="7"/>
  <c r="BK154" i="7"/>
  <c r="BK156" i="7"/>
  <c r="BK158" i="7"/>
  <c r="BK131" i="7"/>
  <c r="BK139" i="7"/>
  <c r="BK162" i="7"/>
  <c r="BK164" i="7"/>
  <c r="BK170" i="7"/>
  <c r="BK195" i="7"/>
  <c r="BK199" i="7"/>
  <c r="BK198" i="7"/>
  <c r="BK21" i="7"/>
  <c r="BK38" i="7"/>
  <c r="BK26" i="7"/>
  <c r="BK23" i="7"/>
  <c r="BK145" i="7"/>
  <c r="BK143" i="7"/>
  <c r="BK159" i="7"/>
  <c r="BK153" i="7"/>
  <c r="BK151" i="7"/>
  <c r="BK157" i="7"/>
  <c r="BK155" i="7"/>
  <c r="BK149" i="7"/>
  <c r="BK147" i="7"/>
  <c r="BK34" i="7"/>
  <c r="BK65" i="7"/>
  <c r="BK63" i="7"/>
  <c r="BK61" i="7"/>
  <c r="BK59" i="7"/>
  <c r="BK57" i="7"/>
  <c r="BK194" i="7"/>
  <c r="BK192" i="7"/>
  <c r="BK190" i="7"/>
  <c r="BK188" i="7"/>
  <c r="BK186" i="7"/>
  <c r="BK184" i="7"/>
  <c r="BK182" i="7"/>
  <c r="BK180" i="7"/>
  <c r="BK178" i="7"/>
  <c r="BK176" i="7"/>
  <c r="BK174" i="7"/>
  <c r="BK32" i="7"/>
  <c r="BK30" i="7"/>
  <c r="BK44" i="7"/>
  <c r="BK36" i="7"/>
  <c r="BK46" i="7"/>
  <c r="BK121" i="7"/>
  <c r="BK119" i="7"/>
  <c r="BK117" i="7"/>
  <c r="BK115" i="7"/>
  <c r="BK113" i="7"/>
  <c r="BK88" i="7"/>
  <c r="BK86" i="7"/>
  <c r="BK84" i="7"/>
  <c r="BK82" i="7"/>
  <c r="BK80" i="7"/>
  <c r="BK78" i="7"/>
  <c r="BK76" i="7"/>
  <c r="BK74" i="7"/>
  <c r="V3" i="14"/>
  <c r="AA3" i="14"/>
  <c r="Z3" i="14"/>
  <c r="Y3" i="14"/>
  <c r="AB3" i="14"/>
  <c r="AF3" i="14"/>
  <c r="AE3" i="14"/>
  <c r="AD3" i="14"/>
  <c r="AC3" i="14"/>
  <c r="X3" i="14"/>
  <c r="U4" i="14"/>
  <c r="AG4" i="14" s="1"/>
  <c r="H17" i="14"/>
  <c r="H16" i="14"/>
  <c r="W3" i="14"/>
  <c r="AA122" i="7" l="1"/>
  <c r="BJ190" i="7"/>
  <c r="AA129" i="7"/>
  <c r="AA104" i="7"/>
  <c r="Z152" i="7"/>
  <c r="Q152" i="7" s="1"/>
  <c r="BJ24" i="7"/>
  <c r="Z63" i="7"/>
  <c r="Q63" i="7" s="1"/>
  <c r="Z90" i="7"/>
  <c r="Q90" i="7" s="1"/>
  <c r="BJ177" i="7"/>
  <c r="AA88" i="7"/>
  <c r="Z16" i="7"/>
  <c r="Q16" i="7" s="1"/>
  <c r="AA177" i="7"/>
  <c r="Z56" i="7"/>
  <c r="Q56" i="7" s="1"/>
  <c r="AA207" i="7"/>
  <c r="AA118" i="7"/>
  <c r="BJ63" i="7"/>
  <c r="BJ90" i="7"/>
  <c r="BJ104" i="7"/>
  <c r="Z127" i="7"/>
  <c r="Q127" i="7" s="1"/>
  <c r="AA74" i="7"/>
  <c r="AA47" i="7"/>
  <c r="AA79" i="7"/>
  <c r="AA20" i="7"/>
  <c r="AA138" i="7"/>
  <c r="AA127" i="7"/>
  <c r="BJ47" i="7"/>
  <c r="BJ191" i="7"/>
  <c r="BJ161" i="7"/>
  <c r="AA81" i="7"/>
  <c r="Z104" i="7"/>
  <c r="Q104" i="7" s="1"/>
  <c r="AA184" i="7"/>
  <c r="AA46" i="7"/>
  <c r="AA72" i="7"/>
  <c r="AA190" i="7"/>
  <c r="BJ74" i="7"/>
  <c r="BJ207" i="7"/>
  <c r="BJ138" i="7"/>
  <c r="BJ16" i="7"/>
  <c r="AA162" i="7"/>
  <c r="AA33" i="7"/>
  <c r="AA63" i="7"/>
  <c r="AA90" i="7"/>
  <c r="AA136" i="7"/>
  <c r="Z20" i="7"/>
  <c r="AA27" i="7"/>
  <c r="AA209" i="7"/>
  <c r="Z88" i="7"/>
  <c r="Q88" i="7" s="1"/>
  <c r="AA191" i="7"/>
  <c r="AA120" i="7"/>
  <c r="Z122" i="7"/>
  <c r="Q122" i="7" s="1"/>
  <c r="Z111" i="7"/>
  <c r="Q111" i="7" s="1"/>
  <c r="Z209" i="7"/>
  <c r="Q209" i="7" s="1"/>
  <c r="Z8" i="7"/>
  <c r="Q8" i="7" s="1"/>
  <c r="AA95" i="7"/>
  <c r="AA8" i="7"/>
  <c r="Z200" i="7"/>
  <c r="Q200" i="7" s="1"/>
  <c r="Z95" i="7"/>
  <c r="Q95" i="7" s="1"/>
  <c r="Z143" i="7"/>
  <c r="Q143" i="7" s="1"/>
  <c r="Z33" i="7"/>
  <c r="Q33" i="7" s="1"/>
  <c r="Z120" i="7"/>
  <c r="Q120" i="7" s="1"/>
  <c r="Z97" i="7"/>
  <c r="Q97" i="7" s="1"/>
  <c r="Z65" i="7"/>
  <c r="Q65" i="7" s="1"/>
  <c r="AA111" i="7"/>
  <c r="BJ113" i="7"/>
  <c r="BJ143" i="7"/>
  <c r="BJ152" i="7"/>
  <c r="BJ129" i="7"/>
  <c r="BJ95" i="7"/>
  <c r="BJ66" i="7"/>
  <c r="BJ40" i="7"/>
  <c r="BJ120" i="7"/>
  <c r="BJ136" i="7"/>
  <c r="BJ193" i="7"/>
  <c r="BJ97" i="7"/>
  <c r="BJ49" i="7"/>
  <c r="Z22" i="7"/>
  <c r="Q22" i="7" s="1"/>
  <c r="Z17" i="7"/>
  <c r="Q17" i="7" s="1"/>
  <c r="Z46" i="7"/>
  <c r="Q46" i="7" s="1"/>
  <c r="BJ46" i="7"/>
  <c r="Z74" i="7"/>
  <c r="Q74" i="7" s="1"/>
  <c r="AA159" i="7"/>
  <c r="AA11" i="7"/>
  <c r="Z136" i="7"/>
  <c r="Q136" i="7" s="1"/>
  <c r="AA49" i="7"/>
  <c r="Z72" i="7"/>
  <c r="Q72" i="7" s="1"/>
  <c r="Z138" i="7"/>
  <c r="Q138" i="7" s="1"/>
  <c r="Z161" i="7"/>
  <c r="Q161" i="7" s="1"/>
  <c r="AA40" i="7"/>
  <c r="AA193" i="7"/>
  <c r="Z24" i="7"/>
  <c r="Q24" i="7" s="1"/>
  <c r="Z177" i="7"/>
  <c r="Q177" i="7" s="1"/>
  <c r="Z145" i="7"/>
  <c r="Q145" i="7" s="1"/>
  <c r="Z190" i="7"/>
  <c r="Q190" i="7" s="1"/>
  <c r="Z207" i="7"/>
  <c r="Q207" i="7" s="1"/>
  <c r="AA16" i="7"/>
  <c r="Z168" i="7"/>
  <c r="Q168" i="7" s="1"/>
  <c r="Z170" i="7"/>
  <c r="Q170" i="7" s="1"/>
  <c r="AA56" i="7"/>
  <c r="Z81" i="7"/>
  <c r="Q81" i="7" s="1"/>
  <c r="AA161" i="7"/>
  <c r="Z40" i="7"/>
  <c r="Q40" i="7" s="1"/>
  <c r="Z175" i="7"/>
  <c r="Q175" i="7" s="1"/>
  <c r="Z118" i="7"/>
  <c r="Q118" i="7" s="1"/>
  <c r="BJ184" i="7"/>
  <c r="BJ159" i="7"/>
  <c r="BJ72" i="7"/>
  <c r="BJ170" i="7"/>
  <c r="BJ56" i="7"/>
  <c r="BJ111" i="7"/>
  <c r="BJ175" i="7"/>
  <c r="BJ65" i="7"/>
  <c r="BJ20" i="7"/>
  <c r="BJ122" i="7"/>
  <c r="BJ81" i="7"/>
  <c r="BJ8" i="7"/>
  <c r="AA18" i="7"/>
  <c r="BJ15" i="7"/>
  <c r="BJ39" i="7"/>
  <c r="AA168" i="7"/>
  <c r="AA143" i="7"/>
  <c r="Z113" i="7"/>
  <c r="Q113" i="7" s="1"/>
  <c r="AA200" i="7"/>
  <c r="AA66" i="7"/>
  <c r="Z184" i="7"/>
  <c r="Q184" i="7" s="1"/>
  <c r="Z129" i="7"/>
  <c r="Q129" i="7" s="1"/>
  <c r="Z47" i="7"/>
  <c r="Q47" i="7" s="1"/>
  <c r="Z66" i="7"/>
  <c r="Q66" i="7" s="1"/>
  <c r="AA175" i="7"/>
  <c r="Z49" i="7"/>
  <c r="Q49" i="7" s="1"/>
  <c r="AA65" i="7"/>
  <c r="Z193" i="7"/>
  <c r="Q193" i="7" s="1"/>
  <c r="AA145" i="7"/>
  <c r="Z27" i="7"/>
  <c r="Q27" i="7" s="1"/>
  <c r="AA170" i="7"/>
  <c r="Z11" i="7"/>
  <c r="Q11" i="7" s="1"/>
  <c r="AA152" i="7"/>
  <c r="Z162" i="7"/>
  <c r="Q162" i="7" s="1"/>
  <c r="Z159" i="7"/>
  <c r="Q159" i="7" s="1"/>
  <c r="AA113" i="7"/>
  <c r="AA97" i="7"/>
  <c r="Z79" i="7"/>
  <c r="Q79" i="7" s="1"/>
  <c r="Z191" i="7"/>
  <c r="Q191" i="7" s="1"/>
  <c r="AA24" i="7"/>
  <c r="BJ88" i="7"/>
  <c r="BJ145" i="7"/>
  <c r="BJ168" i="7"/>
  <c r="BJ200" i="7"/>
  <c r="BJ162" i="7"/>
  <c r="BJ33" i="7"/>
  <c r="BJ209" i="7"/>
  <c r="BJ127" i="7"/>
  <c r="BJ79" i="7"/>
  <c r="BJ27" i="7"/>
  <c r="BJ118" i="7"/>
  <c r="BJ105" i="7"/>
  <c r="BJ11" i="7"/>
  <c r="AA119" i="7"/>
  <c r="Z7" i="7"/>
  <c r="Q7" i="7" s="1"/>
  <c r="AA140" i="7"/>
  <c r="AA205" i="7"/>
  <c r="AA189" i="7"/>
  <c r="Z157" i="7"/>
  <c r="Q157" i="7" s="1"/>
  <c r="AA125" i="7"/>
  <c r="AA178" i="7"/>
  <c r="Z148" i="7"/>
  <c r="Q148" i="7" s="1"/>
  <c r="BJ21" i="7"/>
  <c r="BJ13" i="7"/>
  <c r="Z38" i="7"/>
  <c r="Q38" i="7" s="1"/>
  <c r="AA208" i="7"/>
  <c r="Z192" i="7"/>
  <c r="Q192" i="7" s="1"/>
  <c r="Z59" i="7"/>
  <c r="Q59" i="7" s="1"/>
  <c r="Z23" i="7"/>
  <c r="Q23" i="7" s="1"/>
  <c r="Z105" i="7"/>
  <c r="Q105" i="7" s="1"/>
  <c r="Z183" i="7"/>
  <c r="Q183" i="7" s="1"/>
  <c r="BJ87" i="7"/>
  <c r="Z9" i="7"/>
  <c r="Q9" i="7" s="1"/>
  <c r="AA12" i="7"/>
  <c r="AA14" i="7"/>
  <c r="AA174" i="7"/>
  <c r="BJ30" i="7"/>
  <c r="AA197" i="7"/>
  <c r="AA181" i="7"/>
  <c r="BJ149" i="7"/>
  <c r="Z117" i="7"/>
  <c r="Q117" i="7" s="1"/>
  <c r="BJ101" i="7"/>
  <c r="AA85" i="7"/>
  <c r="BJ69" i="7"/>
  <c r="BJ53" i="7"/>
  <c r="Z37" i="7"/>
  <c r="Q37" i="7" s="1"/>
  <c r="Z150" i="7"/>
  <c r="Q150" i="7" s="1"/>
  <c r="BJ102" i="7"/>
  <c r="BJ204" i="7"/>
  <c r="AA188" i="7"/>
  <c r="BJ172" i="7"/>
  <c r="BJ156" i="7"/>
  <c r="Z140" i="7"/>
  <c r="Q140" i="7" s="1"/>
  <c r="BJ108" i="7"/>
  <c r="BJ92" i="7"/>
  <c r="Z76" i="7"/>
  <c r="Q76" i="7" s="1"/>
  <c r="Z60" i="7"/>
  <c r="Q60" i="7" s="1"/>
  <c r="Z28" i="7"/>
  <c r="Q28" i="7" s="1"/>
  <c r="BJ186" i="7"/>
  <c r="BJ130" i="7"/>
  <c r="BJ82" i="7"/>
  <c r="AA195" i="7"/>
  <c r="Z179" i="7"/>
  <c r="Q179" i="7" s="1"/>
  <c r="BJ163" i="7"/>
  <c r="Z147" i="7"/>
  <c r="Q147" i="7" s="1"/>
  <c r="BJ131" i="7"/>
  <c r="BJ99" i="7"/>
  <c r="BJ83" i="7"/>
  <c r="Z51" i="7"/>
  <c r="Q51" i="7" s="1"/>
  <c r="AA31" i="7"/>
  <c r="AA76" i="7"/>
  <c r="BJ19" i="7"/>
  <c r="BJ182" i="7"/>
  <c r="BJ142" i="7"/>
  <c r="AA69" i="7"/>
  <c r="Z205" i="7"/>
  <c r="Q205" i="7" s="1"/>
  <c r="AA15" i="7"/>
  <c r="AA156" i="7"/>
  <c r="BJ137" i="7"/>
  <c r="Z89" i="7"/>
  <c r="Q89" i="7" s="1"/>
  <c r="AA57" i="7"/>
  <c r="BJ41" i="7"/>
  <c r="BJ166" i="7"/>
  <c r="BJ114" i="7"/>
  <c r="BJ70" i="7"/>
  <c r="BJ208" i="7"/>
  <c r="AA192" i="7"/>
  <c r="BJ144" i="7"/>
  <c r="AA96" i="7"/>
  <c r="BJ80" i="7"/>
  <c r="Z32" i="7"/>
  <c r="Q32" i="7" s="1"/>
  <c r="Z198" i="7"/>
  <c r="Q198" i="7" s="1"/>
  <c r="BJ146" i="7"/>
  <c r="BJ98" i="7"/>
  <c r="BJ199" i="7"/>
  <c r="BJ167" i="7"/>
  <c r="BJ119" i="7"/>
  <c r="AA80" i="7"/>
  <c r="AA142" i="7"/>
  <c r="AA166" i="7"/>
  <c r="BJ197" i="7"/>
  <c r="AA82" i="7"/>
  <c r="Z13" i="7"/>
  <c r="Q13" i="7" s="1"/>
  <c r="AA114" i="7"/>
  <c r="Z181" i="7"/>
  <c r="Q181" i="7" s="1"/>
  <c r="AB193" i="7"/>
  <c r="P193" i="7" s="1"/>
  <c r="BJ194" i="7"/>
  <c r="BJ110" i="7"/>
  <c r="Z62" i="7"/>
  <c r="Q62" i="7" s="1"/>
  <c r="BJ205" i="7"/>
  <c r="AA157" i="7"/>
  <c r="BJ141" i="7"/>
  <c r="BJ109" i="7"/>
  <c r="Z93" i="7"/>
  <c r="Q93" i="7" s="1"/>
  <c r="BJ77" i="7"/>
  <c r="AA61" i="7"/>
  <c r="AA45" i="7"/>
  <c r="Z29" i="7"/>
  <c r="Q29" i="7" s="1"/>
  <c r="AA78" i="7"/>
  <c r="BJ196" i="7"/>
  <c r="BJ180" i="7"/>
  <c r="AA164" i="7"/>
  <c r="BJ148" i="7"/>
  <c r="BJ132" i="7"/>
  <c r="AA116" i="7"/>
  <c r="AA100" i="7"/>
  <c r="BJ84" i="7"/>
  <c r="Z68" i="7"/>
  <c r="Q68" i="7" s="1"/>
  <c r="BJ52" i="7"/>
  <c r="AA36" i="7"/>
  <c r="Z106" i="7"/>
  <c r="Q106" i="7" s="1"/>
  <c r="AA203" i="7"/>
  <c r="Z171" i="7"/>
  <c r="Q171" i="7" s="1"/>
  <c r="AA155" i="7"/>
  <c r="Z139" i="7"/>
  <c r="Q139" i="7" s="1"/>
  <c r="AA123" i="7"/>
  <c r="AA59" i="7"/>
  <c r="BJ43" i="7"/>
  <c r="BJ23" i="7"/>
  <c r="AA149" i="7"/>
  <c r="AA62" i="7"/>
  <c r="Z197" i="7"/>
  <c r="Q197" i="7" s="1"/>
  <c r="AA110" i="7"/>
  <c r="AA180" i="7"/>
  <c r="BJ155" i="7"/>
  <c r="BJ62" i="7"/>
  <c r="AA9" i="7"/>
  <c r="Z15" i="7"/>
  <c r="Q15" i="7" s="1"/>
  <c r="AA163" i="7"/>
  <c r="Z164" i="7"/>
  <c r="Q164" i="7" s="1"/>
  <c r="BJ76" i="7"/>
  <c r="AA84" i="7"/>
  <c r="AA60" i="7"/>
  <c r="Z186" i="7"/>
  <c r="Q186" i="7" s="1"/>
  <c r="Z43" i="7"/>
  <c r="Q43" i="7" s="1"/>
  <c r="AA52" i="7"/>
  <c r="Z45" i="7"/>
  <c r="Q45" i="7" s="1"/>
  <c r="Z123" i="7"/>
  <c r="Q123" i="7" s="1"/>
  <c r="Z195" i="7"/>
  <c r="Q195" i="7" s="1"/>
  <c r="Z102" i="7"/>
  <c r="Q102" i="7" s="1"/>
  <c r="AA132" i="7"/>
  <c r="AA92" i="7"/>
  <c r="AA179" i="7"/>
  <c r="BJ157" i="7"/>
  <c r="BJ78" i="7"/>
  <c r="BJ150" i="7"/>
  <c r="BJ106" i="7"/>
  <c r="BJ51" i="7"/>
  <c r="BJ140" i="7"/>
  <c r="BJ45" i="7"/>
  <c r="BJ139" i="7"/>
  <c r="AA43" i="7"/>
  <c r="AA99" i="7"/>
  <c r="Z99" i="7"/>
  <c r="Q99" i="7" s="1"/>
  <c r="AA109" i="7"/>
  <c r="Z180" i="7"/>
  <c r="Q180" i="7" s="1"/>
  <c r="Z92" i="7"/>
  <c r="Q92" i="7" s="1"/>
  <c r="Z116" i="7"/>
  <c r="Q116" i="7" s="1"/>
  <c r="AA53" i="7"/>
  <c r="AA148" i="7"/>
  <c r="AA37" i="7"/>
  <c r="Z163" i="7"/>
  <c r="Q163" i="7" s="1"/>
  <c r="Z108" i="7"/>
  <c r="Q108" i="7" s="1"/>
  <c r="Z132" i="7"/>
  <c r="Q132" i="7" s="1"/>
  <c r="BJ59" i="7"/>
  <c r="BJ60" i="7"/>
  <c r="BJ179" i="7"/>
  <c r="BJ116" i="7"/>
  <c r="BJ61" i="7"/>
  <c r="BJ9" i="7"/>
  <c r="Z182" i="7"/>
  <c r="Q182" i="7" s="1"/>
  <c r="Z142" i="7"/>
  <c r="Q142" i="7" s="1"/>
  <c r="BJ94" i="7"/>
  <c r="BJ22" i="7"/>
  <c r="AA22" i="7"/>
  <c r="BJ14" i="7"/>
  <c r="Z14" i="7"/>
  <c r="Q14" i="7" s="1"/>
  <c r="Z174" i="7"/>
  <c r="Q174" i="7" s="1"/>
  <c r="BJ174" i="7"/>
  <c r="BJ134" i="7"/>
  <c r="Z134" i="7"/>
  <c r="Q134" i="7" s="1"/>
  <c r="BJ86" i="7"/>
  <c r="AA86" i="7"/>
  <c r="AA165" i="7"/>
  <c r="Z165" i="7"/>
  <c r="Q165" i="7" s="1"/>
  <c r="BJ133" i="7"/>
  <c r="Z133" i="7"/>
  <c r="Q133" i="7" s="1"/>
  <c r="AA133" i="7"/>
  <c r="Z101" i="7"/>
  <c r="Q101" i="7" s="1"/>
  <c r="AA101" i="7"/>
  <c r="Z85" i="7"/>
  <c r="Q85" i="7" s="1"/>
  <c r="BJ85" i="7"/>
  <c r="AA202" i="7"/>
  <c r="BJ202" i="7"/>
  <c r="Z202" i="7"/>
  <c r="Q202" i="7" s="1"/>
  <c r="BJ58" i="7"/>
  <c r="Z58" i="7"/>
  <c r="Q58" i="7" s="1"/>
  <c r="AA172" i="7"/>
  <c r="Z172" i="7"/>
  <c r="Q172" i="7" s="1"/>
  <c r="BJ124" i="7"/>
  <c r="Z124" i="7"/>
  <c r="Q124" i="7" s="1"/>
  <c r="BJ44" i="7"/>
  <c r="AA44" i="7"/>
  <c r="BJ26" i="7"/>
  <c r="Z26" i="7"/>
  <c r="Q26" i="7" s="1"/>
  <c r="BJ115" i="7"/>
  <c r="Z115" i="7"/>
  <c r="Q115" i="7" s="1"/>
  <c r="AA115" i="7"/>
  <c r="Z83" i="7"/>
  <c r="Q83" i="7" s="1"/>
  <c r="AA83" i="7"/>
  <c r="BJ67" i="7"/>
  <c r="Z67" i="7"/>
  <c r="Q67" i="7" s="1"/>
  <c r="Z149" i="7"/>
  <c r="Q149" i="7" s="1"/>
  <c r="Z155" i="7"/>
  <c r="Q155" i="7" s="1"/>
  <c r="AA196" i="7"/>
  <c r="AA51" i="7"/>
  <c r="Z82" i="7"/>
  <c r="Q82" i="7" s="1"/>
  <c r="Z84" i="7"/>
  <c r="Q84" i="7" s="1"/>
  <c r="AA30" i="7"/>
  <c r="AA67" i="7"/>
  <c r="Z69" i="7"/>
  <c r="Q69" i="7" s="1"/>
  <c r="Z31" i="7"/>
  <c r="Q31" i="7" s="1"/>
  <c r="AA124" i="7"/>
  <c r="Z12" i="7"/>
  <c r="Q12" i="7" s="1"/>
  <c r="Z156" i="7"/>
  <c r="Q156" i="7" s="1"/>
  <c r="AA77" i="7"/>
  <c r="AA147" i="7"/>
  <c r="Z204" i="7"/>
  <c r="Q204" i="7" s="1"/>
  <c r="AA108" i="7"/>
  <c r="Z36" i="7"/>
  <c r="Q36" i="7" s="1"/>
  <c r="AA28" i="7"/>
  <c r="AA102" i="7"/>
  <c r="AA106" i="7"/>
  <c r="Z188" i="7"/>
  <c r="Q188" i="7" s="1"/>
  <c r="Z78" i="7"/>
  <c r="Q78" i="7" s="1"/>
  <c r="Z52" i="7"/>
  <c r="Q52" i="7" s="1"/>
  <c r="Z109" i="7"/>
  <c r="Q109" i="7" s="1"/>
  <c r="Z61" i="7"/>
  <c r="Q61" i="7" s="1"/>
  <c r="BJ188" i="7"/>
  <c r="BJ147" i="7"/>
  <c r="BJ117" i="7"/>
  <c r="BJ31" i="7"/>
  <c r="BJ28" i="7"/>
  <c r="BJ181" i="7"/>
  <c r="BJ10" i="7"/>
  <c r="Z10" i="7"/>
  <c r="Q10" i="7" s="1"/>
  <c r="BJ18" i="7"/>
  <c r="Z18" i="7"/>
  <c r="Q18" i="7" s="1"/>
  <c r="Z39" i="7"/>
  <c r="Q39" i="7" s="1"/>
  <c r="AA39" i="7"/>
  <c r="AA194" i="7"/>
  <c r="Z194" i="7"/>
  <c r="Q194" i="7" s="1"/>
  <c r="BJ154" i="7"/>
  <c r="AA154" i="7"/>
  <c r="Z154" i="7"/>
  <c r="Q154" i="7" s="1"/>
  <c r="BJ189" i="7"/>
  <c r="Z189" i="7"/>
  <c r="Q189" i="7" s="1"/>
  <c r="Z173" i="7"/>
  <c r="Q173" i="7" s="1"/>
  <c r="AA173" i="7"/>
  <c r="BJ125" i="7"/>
  <c r="Z125" i="7"/>
  <c r="Q125" i="7" s="1"/>
  <c r="BJ93" i="7"/>
  <c r="AA93" i="7"/>
  <c r="BJ29" i="7"/>
  <c r="AA29" i="7"/>
  <c r="BJ178" i="7"/>
  <c r="Z178" i="7"/>
  <c r="Q178" i="7" s="1"/>
  <c r="BJ126" i="7"/>
  <c r="AA126" i="7"/>
  <c r="Z126" i="7"/>
  <c r="Q126" i="7" s="1"/>
  <c r="BJ34" i="7"/>
  <c r="AA34" i="7"/>
  <c r="BJ68" i="7"/>
  <c r="AA68" i="7"/>
  <c r="BJ206" i="7"/>
  <c r="Z206" i="7"/>
  <c r="Q206" i="7" s="1"/>
  <c r="BJ158" i="7"/>
  <c r="Z158" i="7"/>
  <c r="Q158" i="7" s="1"/>
  <c r="AA158" i="7"/>
  <c r="AA54" i="7"/>
  <c r="BJ54" i="7"/>
  <c r="Z203" i="7"/>
  <c r="Q203" i="7" s="1"/>
  <c r="BJ203" i="7"/>
  <c r="BJ187" i="7"/>
  <c r="AA187" i="7"/>
  <c r="BJ171" i="7"/>
  <c r="AA171" i="7"/>
  <c r="AA107" i="7"/>
  <c r="BJ107" i="7"/>
  <c r="BJ91" i="7"/>
  <c r="Z91" i="7"/>
  <c r="Q91" i="7" s="1"/>
  <c r="AA91" i="7"/>
  <c r="BJ75" i="7"/>
  <c r="AA75" i="7"/>
  <c r="Z34" i="7"/>
  <c r="Q34" i="7" s="1"/>
  <c r="AA141" i="7"/>
  <c r="AA23" i="7"/>
  <c r="Z30" i="7"/>
  <c r="Q30" i="7" s="1"/>
  <c r="AA131" i="7"/>
  <c r="Z131" i="7"/>
  <c r="Q131" i="7" s="1"/>
  <c r="AA117" i="7"/>
  <c r="AA17" i="7"/>
  <c r="AA150" i="7"/>
  <c r="AA139" i="7"/>
  <c r="AA10" i="7"/>
  <c r="Z141" i="7"/>
  <c r="Q141" i="7" s="1"/>
  <c r="Z196" i="7"/>
  <c r="Q196" i="7" s="1"/>
  <c r="Z107" i="7"/>
  <c r="Q107" i="7" s="1"/>
  <c r="AA58" i="7"/>
  <c r="AA130" i="7"/>
  <c r="AA206" i="7"/>
  <c r="AA186" i="7"/>
  <c r="Z75" i="7"/>
  <c r="Q75" i="7" s="1"/>
  <c r="Z187" i="7"/>
  <c r="Q187" i="7" s="1"/>
  <c r="Z44" i="7"/>
  <c r="Q44" i="7" s="1"/>
  <c r="Z54" i="7"/>
  <c r="Q54" i="7" s="1"/>
  <c r="Z86" i="7"/>
  <c r="Q86" i="7" s="1"/>
  <c r="Z110" i="7"/>
  <c r="Q110" i="7" s="1"/>
  <c r="Z130" i="7"/>
  <c r="Q130" i="7" s="1"/>
  <c r="Z100" i="7"/>
  <c r="Q100" i="7" s="1"/>
  <c r="Z77" i="7"/>
  <c r="Q77" i="7" s="1"/>
  <c r="AA26" i="7"/>
  <c r="Z53" i="7"/>
  <c r="Q53" i="7" s="1"/>
  <c r="AA204" i="7"/>
  <c r="AA134" i="7"/>
  <c r="BJ36" i="7"/>
  <c r="BJ164" i="7"/>
  <c r="BJ37" i="7"/>
  <c r="BJ123" i="7"/>
  <c r="BJ195" i="7"/>
  <c r="BJ173" i="7"/>
  <c r="BJ165" i="7"/>
  <c r="BJ100" i="7"/>
  <c r="BJ17" i="7"/>
  <c r="BJ12" i="7"/>
  <c r="BJ50" i="7"/>
  <c r="BJ201" i="7"/>
  <c r="Z185" i="7"/>
  <c r="Q185" i="7" s="1"/>
  <c r="Z169" i="7"/>
  <c r="Q169" i="7" s="1"/>
  <c r="BJ153" i="7"/>
  <c r="Z137" i="7"/>
  <c r="Q137" i="7" s="1"/>
  <c r="Z121" i="7"/>
  <c r="Q121" i="7" s="1"/>
  <c r="AA105" i="7"/>
  <c r="AA89" i="7"/>
  <c r="BJ73" i="7"/>
  <c r="Z57" i="7"/>
  <c r="Q57" i="7" s="1"/>
  <c r="Z41" i="7"/>
  <c r="Q41" i="7" s="1"/>
  <c r="BJ25" i="7"/>
  <c r="Z166" i="7"/>
  <c r="Q166" i="7" s="1"/>
  <c r="Z114" i="7"/>
  <c r="Q114" i="7" s="1"/>
  <c r="Z70" i="7"/>
  <c r="Q70" i="7" s="1"/>
  <c r="Z208" i="7"/>
  <c r="Q208" i="7" s="1"/>
  <c r="BJ192" i="7"/>
  <c r="BJ176" i="7"/>
  <c r="Z160" i="7"/>
  <c r="Q160" i="7" s="1"/>
  <c r="Z144" i="7"/>
  <c r="Q144" i="7" s="1"/>
  <c r="BJ128" i="7"/>
  <c r="BJ112" i="7"/>
  <c r="Z96" i="7"/>
  <c r="Q96" i="7" s="1"/>
  <c r="Z80" i="7"/>
  <c r="Q80" i="7" s="1"/>
  <c r="BJ64" i="7"/>
  <c r="BJ48" i="7"/>
  <c r="BJ32" i="7"/>
  <c r="BJ198" i="7"/>
  <c r="Z146" i="7"/>
  <c r="Q146" i="7" s="1"/>
  <c r="Z98" i="7"/>
  <c r="Q98" i="7" s="1"/>
  <c r="Z42" i="7"/>
  <c r="Q42" i="7" s="1"/>
  <c r="AA199" i="7"/>
  <c r="BJ183" i="7"/>
  <c r="Z167" i="7"/>
  <c r="Q167" i="7" s="1"/>
  <c r="AA151" i="7"/>
  <c r="AA135" i="7"/>
  <c r="Z119" i="7"/>
  <c r="Q119" i="7" s="1"/>
  <c r="AA103" i="7"/>
  <c r="Z87" i="7"/>
  <c r="Q87" i="7" s="1"/>
  <c r="AA71" i="7"/>
  <c r="BJ55" i="7"/>
  <c r="AA35" i="7"/>
  <c r="AA42" i="7"/>
  <c r="AA94" i="7"/>
  <c r="AA167" i="7"/>
  <c r="Z201" i="7"/>
  <c r="Q201" i="7" s="1"/>
  <c r="AA7" i="7"/>
  <c r="BJ121" i="7"/>
  <c r="BJ71" i="7"/>
  <c r="BJ160" i="7"/>
  <c r="BJ135" i="7"/>
  <c r="BJ7" i="7"/>
  <c r="AA98" i="7"/>
  <c r="AA21" i="7"/>
  <c r="AA38" i="7"/>
  <c r="AA55" i="7"/>
  <c r="Z128" i="7"/>
  <c r="Q128" i="7" s="1"/>
  <c r="Z64" i="7"/>
  <c r="Q64" i="7" s="1"/>
  <c r="AA183" i="7"/>
  <c r="Z73" i="7"/>
  <c r="Q73" i="7" s="1"/>
  <c r="AA73" i="7"/>
  <c r="Z135" i="7"/>
  <c r="Q135" i="7" s="1"/>
  <c r="AA160" i="7"/>
  <c r="Z176" i="7"/>
  <c r="Q176" i="7" s="1"/>
  <c r="AA50" i="7"/>
  <c r="Z103" i="7"/>
  <c r="Q103" i="7" s="1"/>
  <c r="Z71" i="7"/>
  <c r="Q71" i="7" s="1"/>
  <c r="AA64" i="7"/>
  <c r="AA128" i="7"/>
  <c r="AA121" i="7"/>
  <c r="AA13" i="7"/>
  <c r="Z199" i="7"/>
  <c r="Q199" i="7" s="1"/>
  <c r="Z112" i="7"/>
  <c r="Q112" i="7" s="1"/>
  <c r="AA32" i="7"/>
  <c r="BJ151" i="7"/>
  <c r="BJ38" i="7"/>
  <c r="BJ103" i="7"/>
  <c r="V26" i="7"/>
  <c r="V30" i="7"/>
  <c r="V34" i="7"/>
  <c r="V38" i="7"/>
  <c r="V42" i="7"/>
  <c r="V46" i="7"/>
  <c r="V50" i="7"/>
  <c r="V54" i="7"/>
  <c r="V58" i="7"/>
  <c r="V62" i="7"/>
  <c r="V66" i="7"/>
  <c r="V70" i="7"/>
  <c r="V74" i="7"/>
  <c r="V78" i="7"/>
  <c r="V82" i="7"/>
  <c r="V86" i="7"/>
  <c r="V90" i="7"/>
  <c r="V94" i="7"/>
  <c r="V98" i="7"/>
  <c r="V102" i="7"/>
  <c r="V106" i="7"/>
  <c r="V110" i="7"/>
  <c r="V114" i="7"/>
  <c r="V118" i="7"/>
  <c r="V122" i="7"/>
  <c r="V126" i="7"/>
  <c r="V130" i="7"/>
  <c r="V134" i="7"/>
  <c r="V138" i="7"/>
  <c r="V142" i="7"/>
  <c r="V146" i="7"/>
  <c r="V150" i="7"/>
  <c r="V154" i="7"/>
  <c r="V158" i="7"/>
  <c r="V162" i="7"/>
  <c r="V166" i="7"/>
  <c r="V170" i="7"/>
  <c r="V174" i="7"/>
  <c r="V178" i="7"/>
  <c r="V182" i="7"/>
  <c r="V186" i="7"/>
  <c r="V190" i="7"/>
  <c r="V194" i="7"/>
  <c r="V198" i="7"/>
  <c r="V202" i="7"/>
  <c r="V206" i="7"/>
  <c r="V7" i="7"/>
  <c r="V11" i="7"/>
  <c r="V15" i="7"/>
  <c r="V19" i="7"/>
  <c r="V23" i="7"/>
  <c r="V27" i="7"/>
  <c r="V31" i="7"/>
  <c r="V35" i="7"/>
  <c r="V39" i="7"/>
  <c r="V43" i="7"/>
  <c r="V47" i="7"/>
  <c r="V51" i="7"/>
  <c r="V55" i="7"/>
  <c r="V59" i="7"/>
  <c r="V63" i="7"/>
  <c r="V67" i="7"/>
  <c r="V71" i="7"/>
  <c r="V75" i="7"/>
  <c r="V79" i="7"/>
  <c r="V83" i="7"/>
  <c r="V87" i="7"/>
  <c r="V91" i="7"/>
  <c r="V95" i="7"/>
  <c r="V99" i="7"/>
  <c r="V103" i="7"/>
  <c r="V107" i="7"/>
  <c r="V111" i="7"/>
  <c r="V115" i="7"/>
  <c r="V119" i="7"/>
  <c r="V123" i="7"/>
  <c r="V127" i="7"/>
  <c r="V131" i="7"/>
  <c r="V135" i="7"/>
  <c r="V139" i="7"/>
  <c r="V143" i="7"/>
  <c r="V147" i="7"/>
  <c r="V151" i="7"/>
  <c r="V155" i="7"/>
  <c r="V159" i="7"/>
  <c r="V163" i="7"/>
  <c r="V167" i="7"/>
  <c r="V171" i="7"/>
  <c r="V175" i="7"/>
  <c r="V179" i="7"/>
  <c r="V183" i="7"/>
  <c r="V187" i="7"/>
  <c r="V191" i="7"/>
  <c r="V195" i="7"/>
  <c r="V199" i="7"/>
  <c r="V203" i="7"/>
  <c r="V207" i="7"/>
  <c r="V8" i="7"/>
  <c r="V12" i="7"/>
  <c r="V16" i="7"/>
  <c r="V20" i="7"/>
  <c r="V24" i="7"/>
  <c r="V49" i="7"/>
  <c r="V57" i="7"/>
  <c r="V65" i="7"/>
  <c r="V69" i="7"/>
  <c r="V77" i="7"/>
  <c r="V81" i="7"/>
  <c r="V89" i="7"/>
  <c r="V97" i="7"/>
  <c r="V101" i="7"/>
  <c r="V109" i="7"/>
  <c r="V117" i="7"/>
  <c r="V121" i="7"/>
  <c r="V129" i="7"/>
  <c r="V137" i="7"/>
  <c r="V141" i="7"/>
  <c r="V149" i="7"/>
  <c r="V157" i="7"/>
  <c r="V161" i="7"/>
  <c r="V169" i="7"/>
  <c r="V177" i="7"/>
  <c r="V28" i="7"/>
  <c r="V32" i="7"/>
  <c r="V36" i="7"/>
  <c r="V40" i="7"/>
  <c r="V44" i="7"/>
  <c r="V48" i="7"/>
  <c r="V52" i="7"/>
  <c r="V56" i="7"/>
  <c r="V60" i="7"/>
  <c r="V64" i="7"/>
  <c r="V68" i="7"/>
  <c r="V72" i="7"/>
  <c r="V76" i="7"/>
  <c r="V80" i="7"/>
  <c r="V84" i="7"/>
  <c r="V88" i="7"/>
  <c r="V92" i="7"/>
  <c r="V96" i="7"/>
  <c r="V100" i="7"/>
  <c r="V104" i="7"/>
  <c r="V108" i="7"/>
  <c r="V112" i="7"/>
  <c r="V116" i="7"/>
  <c r="V120" i="7"/>
  <c r="V124" i="7"/>
  <c r="V128" i="7"/>
  <c r="V132" i="7"/>
  <c r="V136" i="7"/>
  <c r="V140" i="7"/>
  <c r="V144" i="7"/>
  <c r="V148" i="7"/>
  <c r="V152" i="7"/>
  <c r="V156" i="7"/>
  <c r="V160" i="7"/>
  <c r="V164" i="7"/>
  <c r="V168" i="7"/>
  <c r="V172" i="7"/>
  <c r="V176" i="7"/>
  <c r="V180" i="7"/>
  <c r="V184" i="7"/>
  <c r="V188" i="7"/>
  <c r="V192" i="7"/>
  <c r="V196" i="7"/>
  <c r="V200" i="7"/>
  <c r="V204" i="7"/>
  <c r="V208" i="7"/>
  <c r="V9" i="7"/>
  <c r="V13" i="7"/>
  <c r="V17" i="7"/>
  <c r="V21" i="7"/>
  <c r="V6" i="7"/>
  <c r="V25" i="7"/>
  <c r="V29" i="7"/>
  <c r="V33" i="7"/>
  <c r="V37" i="7"/>
  <c r="V41" i="7"/>
  <c r="V45" i="7"/>
  <c r="V53" i="7"/>
  <c r="V61" i="7"/>
  <c r="V73" i="7"/>
  <c r="V85" i="7"/>
  <c r="V93" i="7"/>
  <c r="V105" i="7"/>
  <c r="V113" i="7"/>
  <c r="V125" i="7"/>
  <c r="V133" i="7"/>
  <c r="V145" i="7"/>
  <c r="V153" i="7"/>
  <c r="V165" i="7"/>
  <c r="V173" i="7"/>
  <c r="V185" i="7"/>
  <c r="V201" i="7"/>
  <c r="V14" i="7"/>
  <c r="V205" i="7"/>
  <c r="V189" i="7"/>
  <c r="V18" i="7"/>
  <c r="V193" i="7"/>
  <c r="V209" i="7"/>
  <c r="V22" i="7"/>
  <c r="V181" i="7"/>
  <c r="V197" i="7"/>
  <c r="V10" i="7"/>
  <c r="AA137" i="7"/>
  <c r="Z55" i="7"/>
  <c r="Q55" i="7" s="1"/>
  <c r="AA25" i="7"/>
  <c r="Z25" i="7"/>
  <c r="Q25" i="7" s="1"/>
  <c r="Z94" i="7"/>
  <c r="Q94" i="7" s="1"/>
  <c r="AA198" i="7"/>
  <c r="Z151" i="7"/>
  <c r="Q151" i="7" s="1"/>
  <c r="Z35" i="7"/>
  <c r="Q35" i="7" s="1"/>
  <c r="AA176" i="7"/>
  <c r="AA169" i="7"/>
  <c r="AA41" i="7"/>
  <c r="Z153" i="7"/>
  <c r="Q153" i="7" s="1"/>
  <c r="Z19" i="7"/>
  <c r="Q19" i="7" s="1"/>
  <c r="AA146" i="7"/>
  <c r="AA144" i="7"/>
  <c r="AA182" i="7"/>
  <c r="AA185" i="7"/>
  <c r="AA87" i="7"/>
  <c r="BJ42" i="7"/>
  <c r="BJ96" i="7"/>
  <c r="BJ89" i="7"/>
  <c r="BJ185" i="7"/>
  <c r="BJ57" i="7"/>
  <c r="BJ169" i="7"/>
  <c r="BJ35" i="7"/>
  <c r="AA153" i="7"/>
  <c r="Z21" i="7"/>
  <c r="Q21" i="7" s="1"/>
  <c r="AA19" i="7"/>
  <c r="Z50" i="7"/>
  <c r="Q50" i="7" s="1"/>
  <c r="AA112" i="7"/>
  <c r="AA201" i="7"/>
  <c r="Z48" i="7"/>
  <c r="Q48" i="7" s="1"/>
  <c r="AA70" i="7"/>
  <c r="AA48" i="7"/>
  <c r="AB6" i="7"/>
  <c r="AD155" i="7"/>
  <c r="R155" i="7"/>
  <c r="AD178" i="7"/>
  <c r="R178" i="7"/>
  <c r="AD194" i="7"/>
  <c r="R194" i="7"/>
  <c r="AD113" i="7"/>
  <c r="R113" i="7"/>
  <c r="R84" i="7"/>
  <c r="AD84" i="7"/>
  <c r="R63" i="7"/>
  <c r="AD63" i="7"/>
  <c r="R34" i="7"/>
  <c r="AD34" i="7"/>
  <c r="R174" i="7"/>
  <c r="AD174" i="7"/>
  <c r="R180" i="7"/>
  <c r="AD180" i="7"/>
  <c r="R117" i="7"/>
  <c r="AD117" i="7"/>
  <c r="R59" i="7"/>
  <c r="AD59" i="7"/>
  <c r="R192" i="7"/>
  <c r="AD192" i="7"/>
  <c r="R157" i="7"/>
  <c r="AD157" i="7"/>
  <c r="R82" i="7"/>
  <c r="AD82" i="7"/>
  <c r="R159" i="7"/>
  <c r="AD159" i="7"/>
  <c r="R115" i="7"/>
  <c r="AD115" i="7"/>
  <c r="R44" i="7"/>
  <c r="AD44" i="7"/>
  <c r="R186" i="7"/>
  <c r="AD186" i="7"/>
  <c r="R149" i="7"/>
  <c r="AD149" i="7"/>
  <c r="R46" i="7"/>
  <c r="AD46" i="7"/>
  <c r="R35" i="7"/>
  <c r="AD35" i="7"/>
  <c r="R81" i="7"/>
  <c r="AD81" i="7"/>
  <c r="R161" i="7"/>
  <c r="AD161" i="7"/>
  <c r="R165" i="7"/>
  <c r="AD165" i="7"/>
  <c r="R169" i="7"/>
  <c r="AD169" i="7"/>
  <c r="AD131" i="7"/>
  <c r="R131" i="7"/>
  <c r="AD204" i="7"/>
  <c r="R204" i="7"/>
  <c r="AD60" i="7"/>
  <c r="R60" i="7"/>
  <c r="AD49" i="7"/>
  <c r="R49" i="7"/>
  <c r="AD92" i="7"/>
  <c r="R92" i="7"/>
  <c r="R100" i="7"/>
  <c r="AD100" i="7"/>
  <c r="R108" i="7"/>
  <c r="AD108" i="7"/>
  <c r="R101" i="7"/>
  <c r="AD101" i="7"/>
  <c r="AD124" i="7"/>
  <c r="R124" i="7"/>
  <c r="AD132" i="7"/>
  <c r="R132" i="7"/>
  <c r="R75" i="7"/>
  <c r="AD75" i="7"/>
  <c r="R139" i="7"/>
  <c r="AD139" i="7"/>
  <c r="AD199" i="7"/>
  <c r="R199" i="7"/>
  <c r="R209" i="7"/>
  <c r="AD209" i="7"/>
  <c r="R39" i="7"/>
  <c r="AD39" i="7"/>
  <c r="R42" i="7"/>
  <c r="AD42" i="7"/>
  <c r="AD47" i="7"/>
  <c r="R47" i="7"/>
  <c r="AD55" i="7"/>
  <c r="R55" i="7"/>
  <c r="AD62" i="7"/>
  <c r="R62" i="7"/>
  <c r="AD45" i="7"/>
  <c r="R45" i="7"/>
  <c r="AD29" i="7"/>
  <c r="R29" i="7"/>
  <c r="R64" i="7"/>
  <c r="AD64" i="7"/>
  <c r="AD71" i="7"/>
  <c r="R71" i="7"/>
  <c r="R98" i="7"/>
  <c r="AD98" i="7"/>
  <c r="R91" i="7"/>
  <c r="AD91" i="7"/>
  <c r="R99" i="7"/>
  <c r="AD99" i="7"/>
  <c r="R107" i="7"/>
  <c r="AD107" i="7"/>
  <c r="R138" i="7"/>
  <c r="AD138" i="7"/>
  <c r="R166" i="7"/>
  <c r="AD166" i="7"/>
  <c r="R201" i="7"/>
  <c r="AD201" i="7"/>
  <c r="R207" i="7"/>
  <c r="AD207" i="7"/>
  <c r="R196" i="7"/>
  <c r="AD196" i="7"/>
  <c r="R208" i="7"/>
  <c r="AD208" i="7"/>
  <c r="R52" i="7"/>
  <c r="AD52" i="7"/>
  <c r="R57" i="7"/>
  <c r="AD57" i="7"/>
  <c r="R70" i="7"/>
  <c r="AD70" i="7"/>
  <c r="R135" i="7"/>
  <c r="AD135" i="7"/>
  <c r="R50" i="7"/>
  <c r="AD50" i="7"/>
  <c r="R68" i="7"/>
  <c r="AD68" i="7"/>
  <c r="R126" i="7"/>
  <c r="AD126" i="7"/>
  <c r="R137" i="7"/>
  <c r="AD137" i="7"/>
  <c r="R144" i="7"/>
  <c r="AD144" i="7"/>
  <c r="R152" i="7"/>
  <c r="AD152" i="7"/>
  <c r="R168" i="7"/>
  <c r="AD168" i="7"/>
  <c r="R154" i="7"/>
  <c r="AD154" i="7"/>
  <c r="R164" i="7"/>
  <c r="AD164" i="7"/>
  <c r="R41" i="7"/>
  <c r="AD41" i="7"/>
  <c r="R61" i="7"/>
  <c r="AD61" i="7"/>
  <c r="R85" i="7"/>
  <c r="AD85" i="7"/>
  <c r="R97" i="7"/>
  <c r="AD97" i="7"/>
  <c r="R114" i="7"/>
  <c r="AD114" i="7"/>
  <c r="R118" i="7"/>
  <c r="AD118" i="7"/>
  <c r="R122" i="7"/>
  <c r="AD122" i="7"/>
  <c r="R173" i="7"/>
  <c r="AD173" i="7"/>
  <c r="R177" i="7"/>
  <c r="AD177" i="7"/>
  <c r="R181" i="7"/>
  <c r="AD181" i="7"/>
  <c r="R185" i="7"/>
  <c r="AD185" i="7"/>
  <c r="R189" i="7"/>
  <c r="AD189" i="7"/>
  <c r="R193" i="7"/>
  <c r="AD193" i="7"/>
  <c r="R72" i="7"/>
  <c r="AD72" i="7"/>
  <c r="R110" i="7"/>
  <c r="AD110" i="7"/>
  <c r="R125" i="7"/>
  <c r="AD125" i="7"/>
  <c r="R141" i="7"/>
  <c r="AD141" i="7"/>
  <c r="AD160" i="7"/>
  <c r="R160" i="7"/>
  <c r="R111" i="7"/>
  <c r="AD111" i="7"/>
  <c r="AB194" i="7"/>
  <c r="P194" i="7" s="1"/>
  <c r="AB186" i="7"/>
  <c r="P186" i="7" s="1"/>
  <c r="AB178" i="7"/>
  <c r="P178" i="7" s="1"/>
  <c r="AB44" i="7"/>
  <c r="P44" i="7" s="1"/>
  <c r="AB117" i="7"/>
  <c r="P117" i="7" s="1"/>
  <c r="AB86" i="7"/>
  <c r="P86" i="7" s="1"/>
  <c r="AB78" i="7"/>
  <c r="P78" i="7" s="1"/>
  <c r="AB13" i="7"/>
  <c r="P13" i="7" s="1"/>
  <c r="AB61" i="7"/>
  <c r="P61" i="7" s="1"/>
  <c r="AB38" i="7"/>
  <c r="P38" i="7" s="1"/>
  <c r="AB192" i="7"/>
  <c r="P192" i="7" s="1"/>
  <c r="AB184" i="7"/>
  <c r="P184" i="7" s="1"/>
  <c r="AB176" i="7"/>
  <c r="P176" i="7" s="1"/>
  <c r="AB46" i="7"/>
  <c r="P46" i="7" s="1"/>
  <c r="AB115" i="7"/>
  <c r="P115" i="7" s="1"/>
  <c r="AB84" i="7"/>
  <c r="P84" i="7" s="1"/>
  <c r="AB76" i="7"/>
  <c r="P76" i="7" s="1"/>
  <c r="AB57" i="7"/>
  <c r="P57" i="7" s="1"/>
  <c r="AB8" i="7"/>
  <c r="P8" i="7" s="1"/>
  <c r="AB59" i="7"/>
  <c r="P59" i="7" s="1"/>
  <c r="AB149" i="7"/>
  <c r="P149" i="7" s="1"/>
  <c r="AB147" i="7"/>
  <c r="P147" i="7" s="1"/>
  <c r="AB138" i="7"/>
  <c r="P138" i="7" s="1"/>
  <c r="AB24" i="7"/>
  <c r="P24" i="7" s="1"/>
  <c r="AB153" i="7"/>
  <c r="P153" i="7" s="1"/>
  <c r="AB32" i="7"/>
  <c r="P32" i="7" s="1"/>
  <c r="AB197" i="7"/>
  <c r="P197" i="7" s="1"/>
  <c r="AB155" i="7"/>
  <c r="P155" i="7" s="1"/>
  <c r="AB39" i="7"/>
  <c r="P39" i="7" s="1"/>
  <c r="AB25" i="7"/>
  <c r="P25" i="7" s="1"/>
  <c r="AB201" i="7"/>
  <c r="P201" i="7" s="1"/>
  <c r="AB51" i="7"/>
  <c r="P51" i="7" s="1"/>
  <c r="AB68" i="7"/>
  <c r="P68" i="7" s="1"/>
  <c r="AB96" i="7"/>
  <c r="P96" i="7" s="1"/>
  <c r="AB90" i="7"/>
  <c r="P90" i="7" s="1"/>
  <c r="AB106" i="7"/>
  <c r="P106" i="7" s="1"/>
  <c r="AB144" i="7"/>
  <c r="P144" i="7" s="1"/>
  <c r="AB152" i="7"/>
  <c r="P152" i="7" s="1"/>
  <c r="AB166" i="7"/>
  <c r="P166" i="7" s="1"/>
  <c r="AB203" i="7"/>
  <c r="P203" i="7" s="1"/>
  <c r="AB9" i="7"/>
  <c r="P9" i="7" s="1"/>
  <c r="AB26" i="7"/>
  <c r="P26" i="7" s="1"/>
  <c r="AB31" i="7"/>
  <c r="P31" i="7" s="1"/>
  <c r="AB126" i="7"/>
  <c r="P126" i="7" s="1"/>
  <c r="AB52" i="7"/>
  <c r="P52" i="7" s="1"/>
  <c r="AB69" i="7"/>
  <c r="P69" i="7" s="1"/>
  <c r="AB95" i="7"/>
  <c r="P95" i="7" s="1"/>
  <c r="AB111" i="7"/>
  <c r="P111" i="7" s="1"/>
  <c r="AB168" i="7"/>
  <c r="P168" i="7" s="1"/>
  <c r="AB140" i="7"/>
  <c r="P140" i="7" s="1"/>
  <c r="AB209" i="7"/>
  <c r="P209" i="7" s="1"/>
  <c r="AB19" i="7"/>
  <c r="P19" i="7" s="1"/>
  <c r="AB37" i="7"/>
  <c r="P37" i="7" s="1"/>
  <c r="AB56" i="7"/>
  <c r="P56" i="7" s="1"/>
  <c r="AB73" i="7"/>
  <c r="P73" i="7" s="1"/>
  <c r="AB99" i="7"/>
  <c r="P99" i="7" s="1"/>
  <c r="AB94" i="7"/>
  <c r="P94" i="7" s="1"/>
  <c r="AB110" i="7"/>
  <c r="P110" i="7" s="1"/>
  <c r="AB146" i="7"/>
  <c r="P146" i="7" s="1"/>
  <c r="AB154" i="7"/>
  <c r="P154" i="7" s="1"/>
  <c r="AB170" i="7"/>
  <c r="P170" i="7" s="1"/>
  <c r="AB199" i="7"/>
  <c r="P199" i="7" s="1"/>
  <c r="AB27" i="7"/>
  <c r="P27" i="7" s="1"/>
  <c r="AB58" i="7"/>
  <c r="P58" i="7" s="1"/>
  <c r="AB130" i="7"/>
  <c r="P130" i="7" s="1"/>
  <c r="AB55" i="7"/>
  <c r="P55" i="7" s="1"/>
  <c r="AB72" i="7"/>
  <c r="P72" i="7" s="1"/>
  <c r="AB100" i="7"/>
  <c r="P100" i="7" s="1"/>
  <c r="AB131" i="7"/>
  <c r="P131" i="7" s="1"/>
  <c r="AB172" i="7"/>
  <c r="P172" i="7" s="1"/>
  <c r="AB198" i="7"/>
  <c r="P198" i="7" s="1"/>
  <c r="AB18" i="7"/>
  <c r="P18" i="7" s="1"/>
  <c r="AB204" i="7"/>
  <c r="P204" i="7" s="1"/>
  <c r="AB160" i="7"/>
  <c r="P160" i="7" s="1"/>
  <c r="AB133" i="7"/>
  <c r="P133" i="7" s="1"/>
  <c r="AB101" i="7"/>
  <c r="P101" i="7" s="1"/>
  <c r="AB70" i="7"/>
  <c r="P70" i="7" s="1"/>
  <c r="AB105" i="7"/>
  <c r="P105" i="7" s="1"/>
  <c r="AB42" i="7"/>
  <c r="P42" i="7" s="1"/>
  <c r="AB208" i="7"/>
  <c r="P208" i="7" s="1"/>
  <c r="AB137" i="7"/>
  <c r="P137" i="7" s="1"/>
  <c r="AB109" i="7"/>
  <c r="P109" i="7" s="1"/>
  <c r="AB49" i="7"/>
  <c r="P49" i="7" s="1"/>
  <c r="AB97" i="7"/>
  <c r="P97" i="7" s="1"/>
  <c r="AB7" i="7"/>
  <c r="P7" i="7" s="1"/>
  <c r="AB77" i="7"/>
  <c r="P77" i="7" s="1"/>
  <c r="AB85" i="7"/>
  <c r="P85" i="7" s="1"/>
  <c r="AB116" i="7"/>
  <c r="P116" i="7" s="1"/>
  <c r="AB161" i="7"/>
  <c r="P161" i="7" s="1"/>
  <c r="AB169" i="7"/>
  <c r="P169" i="7" s="1"/>
  <c r="AB179" i="7"/>
  <c r="P179" i="7" s="1"/>
  <c r="AB187" i="7"/>
  <c r="P187" i="7" s="1"/>
  <c r="AB45" i="7"/>
  <c r="P45" i="7" s="1"/>
  <c r="AB79" i="7"/>
  <c r="P79" i="7" s="1"/>
  <c r="AB87" i="7"/>
  <c r="P87" i="7" s="1"/>
  <c r="AB118" i="7"/>
  <c r="P118" i="7" s="1"/>
  <c r="AB123" i="7"/>
  <c r="P123" i="7" s="1"/>
  <c r="AB167" i="7"/>
  <c r="P167" i="7" s="1"/>
  <c r="AB173" i="7"/>
  <c r="P173" i="7" s="1"/>
  <c r="AB181" i="7"/>
  <c r="P181" i="7" s="1"/>
  <c r="AB189" i="7"/>
  <c r="P189" i="7" s="1"/>
  <c r="AD119" i="7"/>
  <c r="R119" i="7"/>
  <c r="AD147" i="7"/>
  <c r="R147" i="7"/>
  <c r="AD153" i="7"/>
  <c r="R153" i="7"/>
  <c r="AD121" i="7"/>
  <c r="R121" i="7"/>
  <c r="R76" i="7"/>
  <c r="AD76" i="7"/>
  <c r="R30" i="7"/>
  <c r="AD30" i="7"/>
  <c r="R145" i="7"/>
  <c r="AD145" i="7"/>
  <c r="R182" i="7"/>
  <c r="AD182" i="7"/>
  <c r="R151" i="7"/>
  <c r="AD151" i="7"/>
  <c r="R88" i="7"/>
  <c r="AD88" i="7"/>
  <c r="R190" i="7"/>
  <c r="AD190" i="7"/>
  <c r="R176" i="7"/>
  <c r="AD176" i="7"/>
  <c r="R86" i="7"/>
  <c r="AD86" i="7"/>
  <c r="R188" i="7"/>
  <c r="AD188" i="7"/>
  <c r="R143" i="7"/>
  <c r="AD143" i="7"/>
  <c r="R80" i="7"/>
  <c r="AD80" i="7"/>
  <c r="R36" i="7"/>
  <c r="AD36" i="7"/>
  <c r="R184" i="7"/>
  <c r="AD184" i="7"/>
  <c r="R78" i="7"/>
  <c r="AD78" i="7"/>
  <c r="R74" i="7"/>
  <c r="AD74" i="7"/>
  <c r="R77" i="7"/>
  <c r="AD77" i="7"/>
  <c r="R140" i="7"/>
  <c r="AD140" i="7"/>
  <c r="R163" i="7"/>
  <c r="AD163" i="7"/>
  <c r="R167" i="7"/>
  <c r="AD167" i="7"/>
  <c r="R171" i="7"/>
  <c r="AD171" i="7"/>
  <c r="AD198" i="7"/>
  <c r="R198" i="7"/>
  <c r="AD58" i="7"/>
  <c r="R58" i="7"/>
  <c r="AD43" i="7"/>
  <c r="R43" i="7"/>
  <c r="AD69" i="7"/>
  <c r="R69" i="7"/>
  <c r="R96" i="7"/>
  <c r="AD96" i="7"/>
  <c r="AD104" i="7"/>
  <c r="R104" i="7"/>
  <c r="R93" i="7"/>
  <c r="AD93" i="7"/>
  <c r="R109" i="7"/>
  <c r="AD109" i="7"/>
  <c r="AD128" i="7"/>
  <c r="R128" i="7"/>
  <c r="AD136" i="7"/>
  <c r="R136" i="7"/>
  <c r="AD79" i="7"/>
  <c r="R79" i="7"/>
  <c r="AD195" i="7"/>
  <c r="R195" i="7"/>
  <c r="AD203" i="7"/>
  <c r="R203" i="7"/>
  <c r="AD33" i="7"/>
  <c r="R33" i="7"/>
  <c r="R38" i="7"/>
  <c r="AD38" i="7"/>
  <c r="AD54" i="7"/>
  <c r="R54" i="7"/>
  <c r="AD51" i="7"/>
  <c r="R51" i="7"/>
  <c r="AD56" i="7"/>
  <c r="R56" i="7"/>
  <c r="AD206" i="7"/>
  <c r="R206" i="7"/>
  <c r="AD48" i="7"/>
  <c r="R48" i="7"/>
  <c r="AD31" i="7"/>
  <c r="R31" i="7"/>
  <c r="R66" i="7"/>
  <c r="AD66" i="7"/>
  <c r="R90" i="7"/>
  <c r="AD90" i="7"/>
  <c r="R106" i="7"/>
  <c r="AD106" i="7"/>
  <c r="R95" i="7"/>
  <c r="AD95" i="7"/>
  <c r="R103" i="7"/>
  <c r="AD103" i="7"/>
  <c r="R130" i="7"/>
  <c r="AD130" i="7"/>
  <c r="R162" i="7"/>
  <c r="AD162" i="7"/>
  <c r="R170" i="7"/>
  <c r="AD170" i="7"/>
  <c r="AD205" i="7"/>
  <c r="R205" i="7"/>
  <c r="R200" i="7"/>
  <c r="AD200" i="7"/>
  <c r="R202" i="7"/>
  <c r="AD202" i="7"/>
  <c r="R32" i="7"/>
  <c r="AD32" i="7"/>
  <c r="R53" i="7"/>
  <c r="AD53" i="7"/>
  <c r="R65" i="7"/>
  <c r="AD65" i="7"/>
  <c r="R105" i="7"/>
  <c r="AD105" i="7"/>
  <c r="R37" i="7"/>
  <c r="AD37" i="7"/>
  <c r="R67" i="7"/>
  <c r="AD67" i="7"/>
  <c r="R102" i="7"/>
  <c r="AD102" i="7"/>
  <c r="R129" i="7"/>
  <c r="AD129" i="7"/>
  <c r="R142" i="7"/>
  <c r="AD142" i="7"/>
  <c r="R150" i="7"/>
  <c r="AD150" i="7"/>
  <c r="R158" i="7"/>
  <c r="AD158" i="7"/>
  <c r="R148" i="7"/>
  <c r="AD148" i="7"/>
  <c r="R156" i="7"/>
  <c r="AD156" i="7"/>
  <c r="R197" i="7"/>
  <c r="AD197" i="7"/>
  <c r="R73" i="7"/>
  <c r="AD73" i="7"/>
  <c r="R83" i="7"/>
  <c r="AD83" i="7"/>
  <c r="R87" i="7"/>
  <c r="AD87" i="7"/>
  <c r="R112" i="7"/>
  <c r="AD112" i="7"/>
  <c r="R116" i="7"/>
  <c r="AD116" i="7"/>
  <c r="R120" i="7"/>
  <c r="AD120" i="7"/>
  <c r="R127" i="7"/>
  <c r="AD127" i="7"/>
  <c r="R175" i="7"/>
  <c r="AD175" i="7"/>
  <c r="R179" i="7"/>
  <c r="AD179" i="7"/>
  <c r="R183" i="7"/>
  <c r="AD183" i="7"/>
  <c r="R187" i="7"/>
  <c r="AD187" i="7"/>
  <c r="R191" i="7"/>
  <c r="AD191" i="7"/>
  <c r="R40" i="7"/>
  <c r="AD40" i="7"/>
  <c r="R94" i="7"/>
  <c r="AD94" i="7"/>
  <c r="R134" i="7"/>
  <c r="AD134" i="7"/>
  <c r="R133" i="7"/>
  <c r="AD133" i="7"/>
  <c r="R146" i="7"/>
  <c r="AD146" i="7"/>
  <c r="AD172" i="7"/>
  <c r="R172" i="7"/>
  <c r="R123" i="7"/>
  <c r="AD123" i="7"/>
  <c r="R89" i="7"/>
  <c r="AD89" i="7"/>
  <c r="AB40" i="7"/>
  <c r="P40" i="7" s="1"/>
  <c r="AB190" i="7"/>
  <c r="P190" i="7" s="1"/>
  <c r="AB182" i="7"/>
  <c r="P182" i="7" s="1"/>
  <c r="AB174" i="7"/>
  <c r="P174" i="7" s="1"/>
  <c r="AB121" i="7"/>
  <c r="P121" i="7" s="1"/>
  <c r="AB113" i="7"/>
  <c r="P113" i="7" s="1"/>
  <c r="AB82" i="7"/>
  <c r="P82" i="7" s="1"/>
  <c r="AB74" i="7"/>
  <c r="P74" i="7" s="1"/>
  <c r="AB65" i="7"/>
  <c r="P65" i="7" s="1"/>
  <c r="AB23" i="7"/>
  <c r="P23" i="7" s="1"/>
  <c r="AB34" i="7"/>
  <c r="P34" i="7" s="1"/>
  <c r="AB188" i="7"/>
  <c r="P188" i="7" s="1"/>
  <c r="AB180" i="7"/>
  <c r="P180" i="7" s="1"/>
  <c r="AB30" i="7"/>
  <c r="P30" i="7" s="1"/>
  <c r="AB119" i="7"/>
  <c r="P119" i="7" s="1"/>
  <c r="AB88" i="7"/>
  <c r="P88" i="7" s="1"/>
  <c r="AB80" i="7"/>
  <c r="P80" i="7" s="1"/>
  <c r="AB63" i="7"/>
  <c r="P63" i="7" s="1"/>
  <c r="AB21" i="7"/>
  <c r="P21" i="7" s="1"/>
  <c r="AB36" i="7"/>
  <c r="P36" i="7" s="1"/>
  <c r="AB145" i="7"/>
  <c r="P145" i="7" s="1"/>
  <c r="AB128" i="7"/>
  <c r="P128" i="7" s="1"/>
  <c r="AB151" i="7"/>
  <c r="P151" i="7" s="1"/>
  <c r="AB20" i="7"/>
  <c r="P20" i="7" s="1"/>
  <c r="AB16" i="7"/>
  <c r="P16" i="7" s="1"/>
  <c r="AB157" i="7"/>
  <c r="P157" i="7" s="1"/>
  <c r="AB136" i="7"/>
  <c r="P136" i="7" s="1"/>
  <c r="AB143" i="7"/>
  <c r="P143" i="7" s="1"/>
  <c r="AB159" i="7"/>
  <c r="P159" i="7" s="1"/>
  <c r="AB15" i="7"/>
  <c r="P15" i="7" s="1"/>
  <c r="AB35" i="7"/>
  <c r="P35" i="7" s="1"/>
  <c r="AB41" i="7"/>
  <c r="P41" i="7" s="1"/>
  <c r="AB60" i="7"/>
  <c r="P60" i="7" s="1"/>
  <c r="AB67" i="7"/>
  <c r="P67" i="7" s="1"/>
  <c r="AB103" i="7"/>
  <c r="P103" i="7" s="1"/>
  <c r="AB98" i="7"/>
  <c r="P98" i="7" s="1"/>
  <c r="AB127" i="7"/>
  <c r="P127" i="7" s="1"/>
  <c r="AB148" i="7"/>
  <c r="P148" i="7" s="1"/>
  <c r="AB156" i="7"/>
  <c r="P156" i="7" s="1"/>
  <c r="AB202" i="7"/>
  <c r="P202" i="7" s="1"/>
  <c r="AB205" i="7"/>
  <c r="P205" i="7" s="1"/>
  <c r="AB10" i="7"/>
  <c r="P10" i="7" s="1"/>
  <c r="AB17" i="7"/>
  <c r="P17" i="7" s="1"/>
  <c r="AB62" i="7"/>
  <c r="P62" i="7" s="1"/>
  <c r="AB33" i="7"/>
  <c r="P33" i="7" s="1"/>
  <c r="AB50" i="7"/>
  <c r="P50" i="7" s="1"/>
  <c r="AB71" i="7"/>
  <c r="P71" i="7" s="1"/>
  <c r="AB104" i="7"/>
  <c r="P104" i="7" s="1"/>
  <c r="AB135" i="7"/>
  <c r="P135" i="7" s="1"/>
  <c r="AB124" i="7"/>
  <c r="P124" i="7" s="1"/>
  <c r="AB206" i="7"/>
  <c r="P206" i="7" s="1"/>
  <c r="AB28" i="7"/>
  <c r="P28" i="7" s="1"/>
  <c r="AB134" i="7"/>
  <c r="P134" i="7" s="1"/>
  <c r="AB47" i="7"/>
  <c r="P47" i="7" s="1"/>
  <c r="AB64" i="7"/>
  <c r="P64" i="7" s="1"/>
  <c r="AB92" i="7"/>
  <c r="P92" i="7" s="1"/>
  <c r="AB108" i="7"/>
  <c r="P108" i="7" s="1"/>
  <c r="AB102" i="7"/>
  <c r="P102" i="7" s="1"/>
  <c r="AB139" i="7"/>
  <c r="P139" i="7" s="1"/>
  <c r="AB150" i="7"/>
  <c r="P150" i="7" s="1"/>
  <c r="AB158" i="7"/>
  <c r="P158" i="7" s="1"/>
  <c r="AB195" i="7"/>
  <c r="P195" i="7" s="1"/>
  <c r="AB11" i="7"/>
  <c r="P11" i="7" s="1"/>
  <c r="AB22" i="7"/>
  <c r="P22" i="7" s="1"/>
  <c r="AB66" i="7"/>
  <c r="P66" i="7" s="1"/>
  <c r="AB48" i="7"/>
  <c r="P48" i="7" s="1"/>
  <c r="AB54" i="7"/>
  <c r="P54" i="7" s="1"/>
  <c r="AB91" i="7"/>
  <c r="P91" i="7" s="1"/>
  <c r="AB107" i="7"/>
  <c r="P107" i="7" s="1"/>
  <c r="AB142" i="7"/>
  <c r="P142" i="7" s="1"/>
  <c r="AB132" i="7"/>
  <c r="P132" i="7" s="1"/>
  <c r="AB207" i="7"/>
  <c r="P207" i="7" s="1"/>
  <c r="AB14" i="7"/>
  <c r="P14" i="7" s="1"/>
  <c r="AB164" i="7"/>
  <c r="P164" i="7" s="1"/>
  <c r="AB141" i="7"/>
  <c r="P141" i="7" s="1"/>
  <c r="AB125" i="7"/>
  <c r="P125" i="7" s="1"/>
  <c r="AB89" i="7"/>
  <c r="P89" i="7" s="1"/>
  <c r="AB196" i="7"/>
  <c r="P196" i="7" s="1"/>
  <c r="AB53" i="7"/>
  <c r="P53" i="7" s="1"/>
  <c r="AB29" i="7"/>
  <c r="P29" i="7" s="1"/>
  <c r="AB162" i="7"/>
  <c r="P162" i="7" s="1"/>
  <c r="AB129" i="7"/>
  <c r="P129" i="7" s="1"/>
  <c r="AB93" i="7"/>
  <c r="P93" i="7" s="1"/>
  <c r="AB200" i="7"/>
  <c r="P200" i="7" s="1"/>
  <c r="AB12" i="7"/>
  <c r="P12" i="7" s="1"/>
  <c r="AB43" i="7"/>
  <c r="P43" i="7" s="1"/>
  <c r="AB81" i="7"/>
  <c r="P81" i="7" s="1"/>
  <c r="AB112" i="7"/>
  <c r="P112" i="7" s="1"/>
  <c r="AB120" i="7"/>
  <c r="P120" i="7" s="1"/>
  <c r="AB165" i="7"/>
  <c r="P165" i="7" s="1"/>
  <c r="AB175" i="7"/>
  <c r="P175" i="7" s="1"/>
  <c r="AB183" i="7"/>
  <c r="P183" i="7" s="1"/>
  <c r="AB191" i="7"/>
  <c r="P191" i="7" s="1"/>
  <c r="AB75" i="7"/>
  <c r="P75" i="7" s="1"/>
  <c r="AB83" i="7"/>
  <c r="P83" i="7" s="1"/>
  <c r="AB114" i="7"/>
  <c r="P114" i="7" s="1"/>
  <c r="AB122" i="7"/>
  <c r="P122" i="7" s="1"/>
  <c r="AB163" i="7"/>
  <c r="P163" i="7" s="1"/>
  <c r="AB171" i="7"/>
  <c r="P171" i="7" s="1"/>
  <c r="AB177" i="7"/>
  <c r="P177" i="7" s="1"/>
  <c r="AB185" i="7"/>
  <c r="P185" i="7" s="1"/>
  <c r="Q20" i="7"/>
  <c r="Z6" i="7"/>
  <c r="Q6" i="7" s="1"/>
  <c r="S6" i="7" s="1"/>
  <c r="AA6" i="7"/>
  <c r="V4" i="14"/>
  <c r="AB4" i="14"/>
  <c r="AF4" i="14"/>
  <c r="AD4" i="14"/>
  <c r="Z4" i="14"/>
  <c r="Y4" i="14"/>
  <c r="AA4" i="14"/>
  <c r="AE4" i="14"/>
  <c r="AC4" i="14"/>
  <c r="X4" i="14"/>
  <c r="W4" i="14"/>
  <c r="R24" i="7"/>
  <c r="R11" i="7"/>
  <c r="R25" i="7"/>
  <c r="R20" i="7"/>
  <c r="R22" i="7"/>
  <c r="R16" i="7"/>
  <c r="R17" i="7"/>
  <c r="R12" i="7"/>
  <c r="R8" i="7"/>
  <c r="R18" i="7"/>
  <c r="R27" i="7"/>
  <c r="R26" i="7"/>
  <c r="R14" i="7"/>
  <c r="R9" i="7"/>
  <c r="R21" i="7"/>
  <c r="R6" i="7"/>
  <c r="U6" i="7" s="1"/>
  <c r="R10" i="7"/>
  <c r="R13" i="7"/>
  <c r="R19" i="7"/>
  <c r="R23" i="7"/>
  <c r="R7" i="7"/>
  <c r="R15" i="7"/>
  <c r="R28" i="7"/>
  <c r="S32" i="7" l="1"/>
  <c r="S33" i="7"/>
  <c r="S34" i="7"/>
  <c r="S36" i="7"/>
  <c r="S37" i="7"/>
  <c r="S39" i="7"/>
  <c r="S29" i="7"/>
  <c r="S30" i="7"/>
  <c r="S31" i="7"/>
  <c r="S35" i="7"/>
  <c r="S38" i="7"/>
  <c r="S40" i="7"/>
  <c r="U32" i="7"/>
  <c r="U33" i="7"/>
  <c r="U34" i="7"/>
  <c r="U36" i="7"/>
  <c r="U37" i="7"/>
  <c r="U39" i="7"/>
  <c r="U29" i="7"/>
  <c r="U30" i="7"/>
  <c r="U31" i="7"/>
  <c r="U35" i="7"/>
  <c r="U38" i="7"/>
  <c r="U40" i="7"/>
  <c r="S18" i="7"/>
  <c r="S17" i="7"/>
  <c r="S27" i="7"/>
  <c r="S16" i="7"/>
  <c r="S15" i="7"/>
  <c r="S22" i="7"/>
  <c r="S12" i="7"/>
  <c r="S8" i="7"/>
  <c r="S11" i="7"/>
  <c r="S7" i="7"/>
  <c r="S23" i="7"/>
  <c r="S26" i="7"/>
  <c r="S20" i="7"/>
  <c r="S10" i="7"/>
  <c r="S13" i="7"/>
  <c r="S14" i="7"/>
  <c r="S9" i="7"/>
  <c r="S24" i="7"/>
  <c r="S25" i="7"/>
  <c r="S19" i="7"/>
  <c r="S21" i="7"/>
  <c r="S28" i="7"/>
  <c r="P6" i="7"/>
  <c r="T6" i="7" s="1"/>
  <c r="U24" i="7"/>
  <c r="U25" i="7"/>
  <c r="U7" i="7"/>
  <c r="U13" i="7"/>
  <c r="U20" i="7"/>
  <c r="U28" i="7"/>
  <c r="U16" i="7"/>
  <c r="U22" i="7"/>
  <c r="U15" i="7"/>
  <c r="U11" i="7"/>
  <c r="U9" i="7"/>
  <c r="U10" i="7"/>
  <c r="U21" i="7"/>
  <c r="U26" i="7"/>
  <c r="U8" i="7"/>
  <c r="U19" i="7"/>
  <c r="U12" i="7"/>
  <c r="U18" i="7"/>
  <c r="U23" i="7"/>
  <c r="U27" i="7"/>
  <c r="U14" i="7"/>
  <c r="U17" i="7"/>
  <c r="T29" i="7" l="1"/>
  <c r="T30" i="7"/>
  <c r="T31" i="7"/>
  <c r="T35" i="7"/>
  <c r="T38" i="7"/>
  <c r="T40" i="7"/>
  <c r="T32" i="7"/>
  <c r="T33" i="7"/>
  <c r="T34" i="7"/>
  <c r="T36" i="7"/>
  <c r="T37" i="7"/>
  <c r="T39" i="7"/>
  <c r="T18" i="7"/>
  <c r="T12" i="7"/>
  <c r="T10" i="7"/>
  <c r="T15" i="7"/>
  <c r="T24" i="7"/>
  <c r="T11" i="7"/>
  <c r="T25" i="7"/>
  <c r="T27" i="7"/>
  <c r="T28" i="7"/>
  <c r="T19" i="7"/>
  <c r="T7" i="7"/>
  <c r="T16" i="7"/>
  <c r="T21" i="7"/>
  <c r="T23" i="7"/>
  <c r="T22" i="7"/>
  <c r="T14" i="7"/>
  <c r="T8" i="7"/>
  <c r="T9" i="7"/>
  <c r="T20" i="7"/>
  <c r="T13" i="7"/>
  <c r="T17" i="7"/>
  <c r="T26" i="7"/>
</calcChain>
</file>

<file path=xl/comments1.xml><?xml version="1.0" encoding="utf-8"?>
<comments xmlns="http://schemas.openxmlformats.org/spreadsheetml/2006/main">
  <authors>
    <author>John Buonassisi</author>
  </authors>
  <commentList>
    <comment ref="M5" authorId="0">
      <text>
        <r>
          <rPr>
            <sz val="9"/>
            <color indexed="81"/>
            <rFont val="Tahoma"/>
            <family val="2"/>
          </rPr>
          <t xml:space="preserve">
</t>
        </r>
      </text>
    </comment>
  </commentList>
</comments>
</file>

<file path=xl/sharedStrings.xml><?xml version="1.0" encoding="utf-8"?>
<sst xmlns="http://schemas.openxmlformats.org/spreadsheetml/2006/main" count="409" uniqueCount="342">
  <si>
    <t>Conductivity</t>
  </si>
  <si>
    <t>Flow, Consistent Units</t>
  </si>
  <si>
    <t>Pressure, in selected unit, Bar or PSI</t>
  </si>
  <si>
    <t>DATE</t>
  </si>
  <si>
    <t>FeeduS</t>
  </si>
  <si>
    <t>Data in this example may be changed to experiment with the TorayTrak(c) functions.</t>
  </si>
  <si>
    <t>FeeduS (uS1)</t>
  </si>
  <si>
    <t>PermuS (uS2)</t>
  </si>
  <si>
    <t>FeedFlow (F1)</t>
  </si>
  <si>
    <t>PermFlow (F2)</t>
  </si>
  <si>
    <t>FeedPress (P1)</t>
  </si>
  <si>
    <t>ConcPress (P3)</t>
  </si>
  <si>
    <t>ActualDP (DP)</t>
  </si>
  <si>
    <t>PermPress (P2)</t>
  </si>
  <si>
    <t>Deg C (T)</t>
  </si>
  <si>
    <t>TM820C-370</t>
  </si>
  <si>
    <t>TA1</t>
  </si>
  <si>
    <t>TA2</t>
  </si>
  <si>
    <t>TB1</t>
  </si>
  <si>
    <t>TB2</t>
  </si>
  <si>
    <t>DP3</t>
  </si>
  <si>
    <t>TM710</t>
  </si>
  <si>
    <t>TM720-370</t>
  </si>
  <si>
    <t>TM720-430</t>
  </si>
  <si>
    <t>TM720-440</t>
  </si>
  <si>
    <t>TM720C-440</t>
  </si>
  <si>
    <t>TM720N-400</t>
  </si>
  <si>
    <t>TM810</t>
  </si>
  <si>
    <t>TM810F</t>
  </si>
  <si>
    <t>TM810L</t>
  </si>
  <si>
    <t>TM820-370</t>
  </si>
  <si>
    <t>TM820-400</t>
  </si>
  <si>
    <t>TM820A-370</t>
  </si>
  <si>
    <t>TM820A-400</t>
  </si>
  <si>
    <t>TM820C-400</t>
  </si>
  <si>
    <t>TM820C-440</t>
  </si>
  <si>
    <t>TM820E-400</t>
  </si>
  <si>
    <t>TM820E-440</t>
  </si>
  <si>
    <t>TM820K-440</t>
  </si>
  <si>
    <t>TM820M-440</t>
  </si>
  <si>
    <t>TM820R-400</t>
  </si>
  <si>
    <t>TM820R-440</t>
  </si>
  <si>
    <t>TM820S-400</t>
  </si>
  <si>
    <t>TM820V-400</t>
  </si>
  <si>
    <t>TM820V-440</t>
  </si>
  <si>
    <t>TMG10</t>
  </si>
  <si>
    <t>TMG20-400C</t>
  </si>
  <si>
    <t>TML10</t>
  </si>
  <si>
    <t>TML10F</t>
  </si>
  <si>
    <t>TML20-400</t>
  </si>
  <si>
    <t>TM720-400</t>
  </si>
  <si>
    <t>Cleanline Norm SP (+ 20%)</t>
  </si>
  <si>
    <t>Cleanline Norm DP (+20%)</t>
  </si>
  <si>
    <t>Graph Data Names - how it is done</t>
  </si>
  <si>
    <t>Use Name Manager to create new NAMES using the offset and Count functions</t>
  </si>
  <si>
    <t>Date</t>
  </si>
  <si>
    <t>NormPermFlow</t>
  </si>
  <si>
    <t>CleanPermFlow</t>
  </si>
  <si>
    <t>NormSP</t>
  </si>
  <si>
    <t>CleanSP</t>
  </si>
  <si>
    <t>NormDP</t>
  </si>
  <si>
    <t>Clean DP</t>
  </si>
  <si>
    <t>Then reference the NAMES in the graph select data.  This approach lets the graph expand automatically without resetting the range</t>
  </si>
  <si>
    <t>Overall Perm uS</t>
  </si>
  <si>
    <t xml:space="preserve">Element Data Sheet </t>
  </si>
  <si>
    <t>Selected</t>
  </si>
  <si>
    <t>Index Data</t>
  </si>
  <si>
    <t>ElemName</t>
  </si>
  <si>
    <t>TempA1</t>
  </si>
  <si>
    <t>TempA2</t>
  </si>
  <si>
    <t>TempB1</t>
  </si>
  <si>
    <t>TempB2</t>
  </si>
  <si>
    <t>DeltaP3</t>
  </si>
  <si>
    <t>ElemArea</t>
  </si>
  <si>
    <t>uS to TDS</t>
  </si>
  <si>
    <t>uSa</t>
  </si>
  <si>
    <t>uSb</t>
  </si>
  <si>
    <t>uSc</t>
  </si>
  <si>
    <t>Element Data Version</t>
  </si>
  <si>
    <t>Stage 1</t>
  </si>
  <si>
    <t>&gt; 7630</t>
  </si>
  <si>
    <t>uS2a</t>
  </si>
  <si>
    <t>uS2b</t>
  </si>
  <si>
    <t>uS2c</t>
  </si>
  <si>
    <t>&lt;= 7630</t>
  </si>
  <si>
    <t>Element Name</t>
  </si>
  <si>
    <t>Area</t>
  </si>
  <si>
    <t>SU-710</t>
  </si>
  <si>
    <t>SU-710L</t>
  </si>
  <si>
    <t>SU-710R</t>
  </si>
  <si>
    <t>SUL-G10</t>
  </si>
  <si>
    <t>SUL-G10TS</t>
  </si>
  <si>
    <t>SU-720</t>
  </si>
  <si>
    <t>SU-720F</t>
  </si>
  <si>
    <t>SU-720L</t>
  </si>
  <si>
    <t>SU-720LF</t>
  </si>
  <si>
    <t>SUL-G20F</t>
  </si>
  <si>
    <t>SU-720R</t>
  </si>
  <si>
    <t>SUL-G20</t>
  </si>
  <si>
    <t>SU-720TS</t>
  </si>
  <si>
    <t>SUL-G20TS</t>
  </si>
  <si>
    <t>SUL-G20FTS</t>
  </si>
  <si>
    <t>SU-810</t>
  </si>
  <si>
    <t>SU-820</t>
  </si>
  <si>
    <t>SU-820FA</t>
  </si>
  <si>
    <t>TML20-370</t>
  </si>
  <si>
    <t>TM720L-400</t>
  </si>
  <si>
    <t>TMG20-400</t>
  </si>
  <si>
    <t>TMG20-430</t>
  </si>
  <si>
    <t>TM720L-430</t>
  </si>
  <si>
    <t>TM720C-430</t>
  </si>
  <si>
    <t>TMH10A</t>
  </si>
  <si>
    <t>TMG20-370</t>
  </si>
  <si>
    <t>TMH20A-400</t>
  </si>
  <si>
    <t>TM810C</t>
  </si>
  <si>
    <t>TM810E</t>
  </si>
  <si>
    <t>TM810S</t>
  </si>
  <si>
    <t>TM820H-370</t>
  </si>
  <si>
    <t>TM820H-400</t>
  </si>
  <si>
    <t>TMG20N400C</t>
  </si>
  <si>
    <t>TMG20-440C</t>
  </si>
  <si>
    <t>TMH20A-440</t>
  </si>
  <si>
    <t>TM720L-440</t>
  </si>
  <si>
    <t>TMG20-370C</t>
  </si>
  <si>
    <t>TM820M-400</t>
  </si>
  <si>
    <t>TM840M-1760</t>
  </si>
  <si>
    <t>TM840V-1760</t>
  </si>
  <si>
    <t>TMG40-1760</t>
  </si>
  <si>
    <t>TMH40A-1760</t>
  </si>
  <si>
    <t>TM720D-400</t>
  </si>
  <si>
    <t>TM720D-440</t>
  </si>
  <si>
    <t>TML20D-370</t>
  </si>
  <si>
    <t>TML20D-400</t>
  </si>
  <si>
    <t>TM810V</t>
  </si>
  <si>
    <t>TM710D</t>
  </si>
  <si>
    <t>TM810R</t>
  </si>
  <si>
    <t>TML10D</t>
  </si>
  <si>
    <t>TML20D-440</t>
  </si>
  <si>
    <t>TMRO4040HS</t>
  </si>
  <si>
    <t>TMRO8040HS</t>
  </si>
  <si>
    <t>TM820G-440</t>
  </si>
  <si>
    <t>TM820G-400</t>
  </si>
  <si>
    <t>TM820K-400</t>
  </si>
  <si>
    <t>TMROD4040NW</t>
  </si>
  <si>
    <t>TMH20A-400C</t>
  </si>
  <si>
    <t>TMH20A-440C</t>
  </si>
  <si>
    <t>TMROH4040NW</t>
  </si>
  <si>
    <t>TMG20D-440</t>
  </si>
  <si>
    <t>TMG20D-400</t>
  </si>
  <si>
    <t>TMG10D</t>
  </si>
  <si>
    <t>Toray Trak Excel</t>
  </si>
  <si>
    <t>Date Released</t>
  </si>
  <si>
    <t>TOTAL ELEMENTS</t>
  </si>
  <si>
    <t>Feed Press</t>
  </si>
  <si>
    <t>Temp</t>
  </si>
  <si>
    <t>Perm Press</t>
  </si>
  <si>
    <t>uS</t>
  </si>
  <si>
    <t xml:space="preserve">Overall Salt Passage Normalized </t>
  </si>
  <si>
    <t>Final Conc Press</t>
  </si>
  <si>
    <t>DegC</t>
  </si>
  <si>
    <t>Stage 2</t>
  </si>
  <si>
    <t>System Configuration Information - Select Elements / Units</t>
  </si>
  <si>
    <t>Overall</t>
  </si>
  <si>
    <t>Baseline Permeate  Flow Rate</t>
  </si>
  <si>
    <t>Comments</t>
  </si>
  <si>
    <t>%</t>
  </si>
  <si>
    <t>NOTE: If you change anything here, recalculate the whole sheet Ctrl+Alt+F9</t>
  </si>
  <si>
    <t>&lt;== Select Temperature Units</t>
  </si>
  <si>
    <t>&lt;== Select Pressure Units</t>
  </si>
  <si>
    <t>&lt;== Select Flow Units</t>
  </si>
  <si>
    <t>Data Entry Cells are YELLOW with Black Text</t>
  </si>
  <si>
    <t>The OFFSET is the first DATA element, Count is how DATE rows have data in the,</t>
  </si>
  <si>
    <t>OFFSET(Data!$A$6,,,COUNT(Data!$A$6:Data!$A$1200))</t>
  </si>
  <si>
    <t xml:space="preserve">OFFSET(Data!$O$6,,,COUNT(Data!$A$6:Data!$A$1200)),   </t>
  </si>
  <si>
    <t>OFFSET(Data!$M$6,,,COUNT(Data!$A$6:Data!$A$1200))</t>
  </si>
  <si>
    <t>OFFSET(Data!$P$6,,,COUNT(Data!$A$6:Data!$A$1200))</t>
  </si>
  <si>
    <t>OFFSET(Data!$L$6,,,COUNT(Data!$A$6:Data!$A$1200))</t>
  </si>
  <si>
    <t>OFFSET(Data!$Q$6,,,COUNT(Data!$A$6:Data!$A$1200))</t>
  </si>
  <si>
    <t>OFFSET(Data!$N$6,,,COUNT(Data!$A$6:Data!$A$1200))</t>
  </si>
  <si>
    <t>Estimated Pump KW</t>
  </si>
  <si>
    <t>Calculated Feed TDS</t>
  </si>
  <si>
    <t>Calculated Perm TDS</t>
  </si>
  <si>
    <t>Calculated Conc TDS</t>
  </si>
  <si>
    <t>Feed Flow</t>
  </si>
  <si>
    <t>Conc Flow</t>
  </si>
  <si>
    <t>Permeate Flow</t>
  </si>
  <si>
    <t>Nominal TDS Rejection</t>
  </si>
  <si>
    <t>Nominal Recovery</t>
  </si>
  <si>
    <t>Osmotic Pressure Feed Brine Bar Toray</t>
  </si>
  <si>
    <t>Osmotic Pressure Permeate Toray</t>
  </si>
  <si>
    <t>Feed Brine Avg TDS (SaltonStall method)</t>
  </si>
  <si>
    <t>DegK</t>
  </si>
  <si>
    <t>Solution Density</t>
  </si>
  <si>
    <t>Viscosity Solution</t>
  </si>
  <si>
    <t xml:space="preserve">Water Viscosity </t>
  </si>
  <si>
    <t>TCF Flow</t>
  </si>
  <si>
    <t>TCF Salt (Toray)</t>
  </si>
  <si>
    <t>NDP (Bar)</t>
  </si>
  <si>
    <t>Perm/PermRef</t>
  </si>
  <si>
    <t>TCFREF/TCF</t>
  </si>
  <si>
    <t>FBAvgTDSRef/FBAvgTDS</t>
  </si>
  <si>
    <t>FeedTDS/FeedTDSREF</t>
  </si>
  <si>
    <t>Normalized Permeate Flow</t>
  </si>
  <si>
    <t>DP (Bar)</t>
  </si>
  <si>
    <t>Actual Salt Passage</t>
  </si>
  <si>
    <t>Feed Pressure (Bar)</t>
  </si>
  <si>
    <t>Concentrate Pressure (Bar)</t>
  </si>
  <si>
    <t>Permeate Pressure (Bar)</t>
  </si>
  <si>
    <t>TempUnits</t>
  </si>
  <si>
    <t>PressUnits</t>
  </si>
  <si>
    <t>FlowUnits</t>
  </si>
  <si>
    <t>DP, psi</t>
  </si>
  <si>
    <t>Feed/Conc Average Flow</t>
  </si>
  <si>
    <t>Normalized DP, Bar</t>
  </si>
  <si>
    <t>Feed Brine Average Log Mean</t>
  </si>
  <si>
    <t>Normalized Salt Passage</t>
  </si>
  <si>
    <t>Efficiency</t>
  </si>
  <si>
    <t>Stage 3</t>
  </si>
  <si>
    <t>STAGE 3 - not used</t>
  </si>
  <si>
    <t>System</t>
  </si>
  <si>
    <t>Steps To Take</t>
  </si>
  <si>
    <t>Configure the Element Type and Array Layout - Sheet = Configuration</t>
  </si>
  <si>
    <t xml:space="preserve">Specify the units for temperature, pressure, and flow.  </t>
  </si>
  <si>
    <t>Deg C or F</t>
  </si>
  <si>
    <t>psi, kpa, bar</t>
  </si>
  <si>
    <t>gpm, m3/hr, l/min</t>
  </si>
  <si>
    <t>Add data - starting with the SECOND ROW of data</t>
  </si>
  <si>
    <t>All Values and formulas from HERE to the RIGHT are Calculated Values - Do Not Change</t>
  </si>
  <si>
    <t>kW</t>
  </si>
  <si>
    <t>All the input ad calculated values must be present.</t>
  </si>
  <si>
    <t>If your data comes in differently then you may change what is entered vs what is calculated</t>
  </si>
  <si>
    <r>
      <t>ADD DATA USING THE "DATA" SHEET</t>
    </r>
    <r>
      <rPr>
        <sz val="10"/>
        <rFont val="Arial"/>
        <family val="2"/>
      </rPr>
      <t>, THESE ARE EXAMPLE DATA ONLY for a SINGLE STAGE UNIT. MINIMUM DATA REQUIRED.  REFERENCE DATA IS IN THE FIRST ROW.</t>
    </r>
  </si>
  <si>
    <t>Useful equations</t>
  </si>
  <si>
    <t>F1 = F2 + F3</t>
  </si>
  <si>
    <t>P1 = dP + P3</t>
  </si>
  <si>
    <t>dP = P1 - P3</t>
  </si>
  <si>
    <t>uS3 = (uS1 * F1 - uS2 * F2) / F3</t>
  </si>
  <si>
    <t>kW = (GPM * PSI) / (1714 * Efficiency)</t>
  </si>
  <si>
    <t>&lt; Temperature Units Selected. Use Sheet CONFIGURATION to change</t>
  </si>
  <si>
    <t>&lt; Pressure Units Selected. Use Sheet CONFIGURATION to change</t>
  </si>
  <si>
    <t>Detail Calculations are done in these sections.  DO NOT CHANGE</t>
  </si>
  <si>
    <t>If the number of data rows exceeds the area with calculations pre-placed - simply copy the row above as needed</t>
  </si>
  <si>
    <t>As released the graph name manager goes to row 1200.  If you get more rows than 1200, INSERT blank rows above row 1200 as needed to preserve the graph names</t>
  </si>
  <si>
    <t>Version - NO MACROS</t>
  </si>
  <si>
    <t>USE CONFIGURATION SHEET FOR UNITS ==&gt;</t>
  </si>
  <si>
    <t>STAGE 2 - not used</t>
  </si>
  <si>
    <t>DO NOT CHANGE THIS AREA!!!</t>
  </si>
  <si>
    <t>Temp Deg C</t>
  </si>
  <si>
    <t>PermuS</t>
  </si>
  <si>
    <t>FeedFlow</t>
  </si>
  <si>
    <t>PermFlow</t>
  </si>
  <si>
    <t>FeedPress, bar</t>
  </si>
  <si>
    <t>Calculated ConcPress, bar</t>
  </si>
  <si>
    <t>ActualDP, bar</t>
  </si>
  <si>
    <t>PermPress, Bar</t>
  </si>
  <si>
    <t>Recovery</t>
  </si>
  <si>
    <t>not used</t>
  </si>
  <si>
    <t>This data is NOT USED. It is only example data of how a Scada export and import may be used.</t>
  </si>
  <si>
    <t>If you get scada data as a CSV file you can import it to this sheet. Then, you must link the data to the sheet called DATA starting in Data!Row7. This step ALWAYS requires some manual intervention and is for experienced Excel users.</t>
  </si>
  <si>
    <t>Alternately, you can put the Scada data here and copy by COLUMNS to the appropriate Data sheet COLUMNS.  LINKING is usually easier than copy.</t>
  </si>
  <si>
    <t>Measured Permeate Flow Values</t>
  </si>
  <si>
    <t>ENTER SITE SPECIFIC INFORMATION BELOW</t>
  </si>
  <si>
    <t xml:space="preserve"> Select Element Model                            ==&gt;</t>
  </si>
  <si>
    <t>Select Number of vessels/stage                 ==&gt;</t>
  </si>
  <si>
    <t>Select Number of elements/vessel          ==&gt;</t>
  </si>
  <si>
    <t xml:space="preserve">Number of elements/stage and total     </t>
  </si>
  <si>
    <t xml:space="preserve">Membrane area/stage and total                </t>
  </si>
  <si>
    <t xml:space="preserve">Flux/stage and total                                       </t>
  </si>
  <si>
    <t xml:space="preserve">Baseline permate flow/stage and total  </t>
  </si>
  <si>
    <t>Select Temperature Units                       ==&gt;</t>
  </si>
  <si>
    <t xml:space="preserve"> Select Pressure Units                           ==&gt;</t>
  </si>
  <si>
    <t xml:space="preserve"> Select Flow Units                                  ==&gt;</t>
  </si>
  <si>
    <t>Membrane performance</t>
  </si>
  <si>
    <t>Normalization Workbook</t>
  </si>
  <si>
    <t>Single (1) Stage System, Total Perm Flow</t>
  </si>
  <si>
    <t>Overall / Total Perm Flow</t>
  </si>
  <si>
    <t xml:space="preserve">Overall Perm Flow </t>
  </si>
  <si>
    <t>Feed Flow Calc'd</t>
  </si>
  <si>
    <t xml:space="preserve"> Overall DP Calc'd</t>
  </si>
  <si>
    <t xml:space="preserve">To Get Started:  </t>
  </si>
  <si>
    <t>Left click your mouse on the "Configuration" Tab. All required system information is in green fill</t>
  </si>
  <si>
    <t>Next select the desired engineering units. These units must remain consistant for all data entries in the workbook</t>
  </si>
  <si>
    <t>Next left click your mouse on the "Data" tab where membrane performance data is to be entered</t>
  </si>
  <si>
    <t>Baseline data to establish recommended cleaning lines are generated by averaging the data entered in rows 7 - 10.</t>
  </si>
  <si>
    <t>data point per day. Idealy, performnace data should be enterd once per day when the RO system is in operation</t>
  </si>
  <si>
    <t>Contact the Toray Technical Service Department if there is an interest in the "SCADA" tab/function. Some customizing of this worbook will be required</t>
  </si>
  <si>
    <t>The flow chart below is provided to illustrate where, in the process diagram, the required performance data is obtained</t>
  </si>
  <si>
    <t>The yellow cells    are exactly what will be found in the "Data" tab.</t>
  </si>
  <si>
    <t xml:space="preserve"> </t>
  </si>
  <si>
    <r>
      <t xml:space="preserve">This workbook is intended to assist operations personnel in monitoring a </t>
    </r>
    <r>
      <rPr>
        <b/>
        <sz val="12"/>
        <rFont val="Arial"/>
        <family val="2"/>
      </rPr>
      <t xml:space="preserve">single stage RO design or multiple stage RO design </t>
    </r>
  </si>
  <si>
    <t>where only total permeate flow is measured (no individual stage permate flows are instrumented/measured)</t>
  </si>
  <si>
    <t>Fianl Conc Flow</t>
  </si>
  <si>
    <t>Overall Perm Press</t>
  </si>
  <si>
    <t xml:space="preserve">From the drop down lists enter Toray membrane model #(s), enter # of pressure vessels (PV)  and # of elements / PV </t>
  </si>
  <si>
    <t>Starting on row 7, enter membrane performance data in columns A through J. All columns after the Date entry must contain data out to column J</t>
  </si>
  <si>
    <t>The following three (3) tabs contain graphed normalized membrane performance data by Overall system</t>
  </si>
  <si>
    <t xml:space="preserve">The graphs will "expand" automatically as membrane performance data is entered. The sheet is set up for a maximum of one </t>
  </si>
  <si>
    <t>&lt;First Data goes here&gt;</t>
  </si>
  <si>
    <t>Tip for cleaner graphs -</t>
  </si>
  <si>
    <t>Only add a date when you have data</t>
  </si>
  <si>
    <t>Formulas exist to row ~200. Below</t>
  </si>
  <si>
    <t>R200, copy row to add more data</t>
  </si>
  <si>
    <t>Normalized Salt Passage Saltonstall</t>
    <phoneticPr fontId="8" type="noConversion"/>
  </si>
  <si>
    <t>TempB3</t>
  </si>
  <si>
    <t>TempB4</t>
  </si>
  <si>
    <t>TempA3</t>
  </si>
  <si>
    <t>TempA4</t>
  </si>
  <si>
    <t>TA3</t>
  </si>
  <si>
    <t>TA4</t>
  </si>
  <si>
    <t>TB3</t>
  </si>
  <si>
    <t>TB4</t>
  </si>
  <si>
    <t>DP6</t>
    <phoneticPr fontId="52"/>
  </si>
  <si>
    <t>Feed Brine Average Density</t>
    <phoneticPr fontId="8" type="noConversion"/>
  </si>
  <si>
    <t>Feed Brine Average Viscosity</t>
    <phoneticPr fontId="8" type="noConversion"/>
  </si>
  <si>
    <t>DeltaP6</t>
    <phoneticPr fontId="52"/>
  </si>
  <si>
    <t>TM810L-1900</t>
  </si>
  <si>
    <t>TM810C-073-34</t>
  </si>
  <si>
    <t>TM810E-073-34</t>
  </si>
  <si>
    <t>TM810V-087-34</t>
  </si>
  <si>
    <t>TM810R-087-34</t>
  </si>
  <si>
    <t>TM840K-1760</t>
  </si>
  <si>
    <t>TM840R-1760</t>
  </si>
  <si>
    <t>TMG20-430C</t>
  </si>
  <si>
    <t>TM740-1760</t>
  </si>
  <si>
    <t>TM720DA400</t>
  </si>
  <si>
    <t>TML20DA400</t>
  </si>
  <si>
    <t>TM740D-1760</t>
  </si>
  <si>
    <t>TM740C-1760</t>
  </si>
  <si>
    <t>TM710D-087-28</t>
  </si>
  <si>
    <t>TM710D-087-34</t>
  </si>
  <si>
    <t>TMG10-087-28</t>
  </si>
  <si>
    <t>TMH10A-087-28</t>
  </si>
  <si>
    <t>TML10D-073-31</t>
  </si>
  <si>
    <r>
      <t>DATE</t>
    </r>
    <r>
      <rPr>
        <sz val="10"/>
        <rFont val="Arial"/>
        <family val="2"/>
      </rPr>
      <t xml:space="preserve"> &amp; TIME</t>
    </r>
    <phoneticPr fontId="52"/>
  </si>
  <si>
    <t>DATE &amp; TIME</t>
    <phoneticPr fontId="8" type="noConversion"/>
  </si>
  <si>
    <t>Elapsed Time
day</t>
    <phoneticPr fontId="8" type="noConversion"/>
  </si>
  <si>
    <t>Feed Brine Average Density 25</t>
    <phoneticPr fontId="8" type="noConversion"/>
  </si>
  <si>
    <t>Feed Brine Average Viscosity 25</t>
    <phoneticPr fontId="8" type="noConversion"/>
  </si>
  <si>
    <t>TMG10-087-34</t>
  </si>
  <si>
    <t>TMG10D-087-28</t>
  </si>
  <si>
    <t>3.0.2</t>
    <phoneticPr fontId="52"/>
  </si>
  <si>
    <t>TorayTrak(tm) Excel, © 2009-2018, Toray Membrane USA</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</si>
</sst>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_(* #,##0.00_);_(* \(#,##0.00\);_(* &quot;-&quot;??_);_(@_)"/>
    <numFmt numFmtId="177" formatCode="_(* #,##0.000_);_(* \(#,##0.000\);_(* &quot;-&quot;??_);_(@_)"/>
    <numFmt numFmtId="178" formatCode="_(* #,##0_);_(* \(#,##0\);_(* &quot;-&quot;??_);_(@_)"/>
    <numFmt numFmtId="179" formatCode="0.000%"/>
    <numFmt numFmtId="180" formatCode="m/d/yy;@"/>
    <numFmt numFmtId="181" formatCode="0.0"/>
    <numFmt numFmtId="182" formatCode="mm/dd/yy;@"/>
    <numFmt numFmtId="183" formatCode="_(* #,##0.0000_);_(* \(#,##0.0000\);_(* &quot;-&quot;??_);_(@_)"/>
    <numFmt numFmtId="184" formatCode="_(* #,##0.0_);_(* \(#,##0.0\);_(* &quot;-&quot;??_);_(@_)"/>
    <numFmt numFmtId="185" formatCode="yyyy/m/d\ h:mm;@"/>
  </numFmts>
  <fonts count="60">
    <font>
      <sz val="10"/>
      <name val="Arial"/>
    </font>
    <font>
      <sz val="11"/>
      <color theme="1"/>
      <name val="ＭＳ Ｐゴシック"/>
      <family val="2"/>
      <scheme val="minor"/>
    </font>
    <font>
      <sz val="11"/>
      <color theme="1"/>
      <name val="ＭＳ Ｐゴシック"/>
      <family val="2"/>
      <scheme val="minor"/>
    </font>
    <font>
      <sz val="11"/>
      <color theme="1"/>
      <name val="ＭＳ Ｐゴシック"/>
      <family val="2"/>
      <scheme val="minor"/>
    </font>
    <font>
      <sz val="11"/>
      <color theme="1"/>
      <name val="ＭＳ Ｐゴシック"/>
      <family val="2"/>
      <scheme val="minor"/>
    </font>
    <font>
      <sz val="11"/>
      <color theme="1"/>
      <name val="ＭＳ Ｐゴシック"/>
      <family val="2"/>
      <scheme val="minor"/>
    </font>
    <font>
      <sz val="11"/>
      <color theme="1"/>
      <name val="ＭＳ Ｐゴシック"/>
      <family val="2"/>
      <scheme val="minor"/>
    </font>
    <font>
      <sz val="10"/>
      <name val="Arial"/>
      <family val="2"/>
    </font>
    <font>
      <sz val="8"/>
      <name val="Arial"/>
      <family val="2"/>
    </font>
    <font>
      <b/>
      <sz val="10"/>
      <name val="Arial"/>
      <family val="2"/>
    </font>
    <font>
      <b/>
      <sz val="9"/>
      <name val="Arial"/>
      <family val="2"/>
    </font>
    <font>
      <sz val="1"/>
      <color indexed="8"/>
      <name val="Courier"/>
      <family val="3"/>
    </font>
    <font>
      <i/>
      <sz val="1"/>
      <color indexed="8"/>
      <name val="Courier"/>
      <family val="3"/>
    </font>
    <font>
      <sz val="12"/>
      <name val="Courier"/>
      <family val="3"/>
    </font>
    <font>
      <b/>
      <i/>
      <sz val="10"/>
      <color indexed="12"/>
      <name val="Arial"/>
      <family val="2"/>
    </font>
    <font>
      <sz val="10"/>
      <name val="Arial"/>
      <family val="2"/>
    </font>
    <font>
      <sz val="10"/>
      <color indexed="8"/>
      <name val="Arial"/>
      <family val="2"/>
    </font>
    <font>
      <sz val="10"/>
      <color indexed="12"/>
      <name val="Arial"/>
      <family val="2"/>
    </font>
    <font>
      <b/>
      <sz val="12"/>
      <color indexed="12"/>
      <name val="Arial Black"/>
      <family val="2"/>
    </font>
    <font>
      <b/>
      <sz val="12"/>
      <name val="Arial"/>
      <family val="2"/>
    </font>
    <font>
      <b/>
      <sz val="10"/>
      <color indexed="8"/>
      <name val="Arial"/>
      <family val="2"/>
    </font>
    <font>
      <b/>
      <sz val="9"/>
      <color indexed="8"/>
      <name val="Arial"/>
      <family val="2"/>
    </font>
    <font>
      <sz val="12"/>
      <name val="Arial"/>
      <family val="2"/>
    </font>
    <font>
      <sz val="12"/>
      <color indexed="12"/>
      <name val="Arial"/>
      <family val="2"/>
    </font>
    <font>
      <sz val="9"/>
      <color indexed="81"/>
      <name val="Tahoma"/>
      <family val="2"/>
    </font>
    <font>
      <b/>
      <sz val="11"/>
      <color theme="1"/>
      <name val="ＭＳ Ｐゴシック"/>
      <family val="2"/>
      <scheme val="minor"/>
    </font>
    <font>
      <sz val="8"/>
      <color rgb="FF000000"/>
      <name val="Segoe UI"/>
      <family val="2"/>
    </font>
    <font>
      <b/>
      <sz val="11"/>
      <color theme="4" tint="-0.499984740745262"/>
      <name val="ＭＳ Ｐゴシック"/>
      <family val="2"/>
      <scheme val="minor"/>
    </font>
    <font>
      <b/>
      <sz val="11"/>
      <color theme="4" tint="-0.249977111117893"/>
      <name val="Arial"/>
      <family val="2"/>
    </font>
    <font>
      <b/>
      <sz val="12"/>
      <color rgb="FFFF0000"/>
      <name val="Arial"/>
      <family val="2"/>
    </font>
    <font>
      <sz val="16"/>
      <name val="Arial"/>
      <family val="2"/>
    </font>
    <font>
      <sz val="16"/>
      <color theme="1"/>
      <name val="Arial"/>
      <family val="2"/>
    </font>
    <font>
      <b/>
      <sz val="12"/>
      <color theme="1"/>
      <name val="ＭＳ Ｐゴシック"/>
      <family val="2"/>
      <scheme val="minor"/>
    </font>
    <font>
      <b/>
      <sz val="11"/>
      <color theme="4" tint="-0.249977111117893"/>
      <name val="ＭＳ Ｐゴシック"/>
      <family val="2"/>
      <scheme val="minor"/>
    </font>
    <font>
      <b/>
      <sz val="10"/>
      <color rgb="FFFF0000"/>
      <name val="Arial"/>
      <family val="2"/>
    </font>
    <font>
      <b/>
      <sz val="11"/>
      <color rgb="FFFF0000"/>
      <name val="Arial"/>
      <family val="2"/>
    </font>
    <font>
      <b/>
      <sz val="14"/>
      <color rgb="FFFF0000"/>
      <name val="Arial"/>
      <family val="2"/>
    </font>
    <font>
      <b/>
      <sz val="11"/>
      <name val="Arial"/>
      <family val="2"/>
    </font>
    <font>
      <b/>
      <sz val="11"/>
      <color theme="1"/>
      <name val="Arial"/>
      <family val="2"/>
    </font>
    <font>
      <b/>
      <sz val="12"/>
      <color rgb="FFFFFF00"/>
      <name val="Arial"/>
      <family val="2"/>
    </font>
    <font>
      <b/>
      <sz val="11"/>
      <color rgb="FFFFFF00"/>
      <name val="ＭＳ Ｐゴシック"/>
      <family val="2"/>
      <scheme val="minor"/>
    </font>
    <font>
      <b/>
      <sz val="12"/>
      <color rgb="FFFFFF00"/>
      <name val="ＭＳ Ｐゴシック"/>
      <family val="2"/>
      <scheme val="minor"/>
    </font>
    <font>
      <sz val="11"/>
      <color indexed="8"/>
      <name val="Calibri"/>
      <family val="2"/>
    </font>
    <font>
      <sz val="9"/>
      <name val="Arial"/>
      <family val="2"/>
    </font>
    <font>
      <sz val="10"/>
      <color theme="0" tint="-0.499984740745262"/>
      <name val="Arial"/>
      <family val="2"/>
    </font>
    <font>
      <b/>
      <u/>
      <sz val="11"/>
      <color theme="1"/>
      <name val="ＭＳ Ｐゴシック"/>
      <family val="2"/>
      <scheme val="minor"/>
    </font>
    <font>
      <b/>
      <sz val="14"/>
      <color theme="1"/>
      <name val="ＭＳ Ｐゴシック"/>
      <family val="2"/>
      <scheme val="minor"/>
    </font>
    <font>
      <sz val="11"/>
      <color theme="1"/>
      <name val="Arial Black"/>
      <family val="2"/>
    </font>
    <font>
      <sz val="6"/>
      <name val="Arial"/>
      <family val="2"/>
    </font>
    <font>
      <i/>
      <sz val="11"/>
      <name val="Calibri"/>
      <family val="2"/>
    </font>
    <font>
      <sz val="11"/>
      <name val="Calibri"/>
      <family val="2"/>
    </font>
    <font>
      <sz val="10"/>
      <color rgb="FFFF0000"/>
      <name val="Arial"/>
      <family val="2"/>
    </font>
    <font>
      <sz val="6"/>
      <name val="ＭＳ Ｐゴシック"/>
      <family val="3"/>
      <charset val="128"/>
    </font>
    <font>
      <b/>
      <sz val="11"/>
      <color theme="1"/>
      <name val="ＭＳ Ｐゴシック"/>
      <family val="3"/>
      <charset val="128"/>
      <scheme val="minor"/>
    </font>
    <font>
      <b/>
      <sz val="12"/>
      <name val="ＭＳ Ｐゴシック"/>
      <family val="2"/>
      <scheme val="minor"/>
    </font>
    <font>
      <sz val="11"/>
      <name val="ＭＳ Ｐゴシック"/>
      <family val="3"/>
      <charset val="128"/>
      <scheme val="minor"/>
    </font>
    <font>
      <sz val="11"/>
      <name val="ＭＳ Ｐゴシック"/>
      <family val="2"/>
      <scheme val="minor"/>
    </font>
    <font>
      <b/>
      <sz val="12"/>
      <name val="ＭＳ Ｐゴシック"/>
      <family val="3"/>
      <charset val="128"/>
      <scheme val="minor"/>
    </font>
    <font>
      <sz val="12"/>
      <color theme="0"/>
      <name val="Arial"/>
      <family val="2"/>
    </font>
    <font>
      <b/>
      <sz val="11"/>
      <name val="ＭＳ Ｐゴシック"/>
      <family val="2"/>
      <scheme val="minor"/>
    </font>
  </fonts>
  <fills count="19">
    <fill>
      <patternFill patternType="none"/>
    </fill>
    <fill>
      <patternFill patternType="gray125"/>
    </fill>
    <fill>
      <patternFill patternType="solid">
        <fgColor indexed="13"/>
        <bgColor indexed="64"/>
      </patternFill>
    </fill>
    <fill>
      <patternFill patternType="solid">
        <fgColor indexed="42"/>
        <bgColor indexed="64"/>
      </patternFill>
    </fill>
    <fill>
      <patternFill patternType="solid">
        <fgColor theme="0" tint="-0.34998626667073579"/>
        <bgColor indexed="64"/>
      </patternFill>
    </fill>
    <fill>
      <patternFill patternType="solid">
        <fgColor rgb="FFFFC000"/>
        <bgColor indexed="64"/>
      </patternFill>
    </fill>
    <fill>
      <patternFill patternType="solid">
        <fgColor theme="2"/>
        <bgColor indexed="64"/>
      </patternFill>
    </fill>
    <fill>
      <patternFill patternType="solid">
        <fgColor rgb="FFFFFF00"/>
        <bgColor indexed="64"/>
      </patternFill>
    </fill>
    <fill>
      <patternFill patternType="solid">
        <fgColor theme="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rgb="FFFFFF66"/>
        <bgColor indexed="64"/>
      </patternFill>
    </fill>
    <fill>
      <patternFill patternType="solid">
        <fgColor theme="9" tint="0.79998168889431442"/>
        <bgColor indexed="64"/>
      </patternFill>
    </fill>
    <fill>
      <patternFill patternType="solid">
        <fgColor rgb="FFFF0000"/>
        <bgColor indexed="64"/>
      </patternFill>
    </fill>
    <fill>
      <patternFill patternType="solid">
        <fgColor theme="1"/>
        <bgColor indexed="64"/>
      </patternFill>
    </fill>
    <fill>
      <patternFill patternType="solid">
        <fgColor rgb="FFFFFF99"/>
        <bgColor indexed="64"/>
      </patternFill>
    </fill>
    <fill>
      <patternFill patternType="solid">
        <fgColor rgb="FF33CC33"/>
        <bgColor indexed="64"/>
      </patternFill>
    </fill>
    <fill>
      <patternFill patternType="solid">
        <fgColor theme="0" tint="-0.249977111117893"/>
        <bgColor indexed="64"/>
      </patternFill>
    </fill>
  </fills>
  <borders count="45">
    <border>
      <left/>
      <right/>
      <top/>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medium">
        <color indexed="64"/>
      </left>
      <right style="medium">
        <color indexed="64"/>
      </right>
      <top/>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thin">
        <color rgb="FFFFFF00"/>
      </top>
      <bottom style="thin">
        <color rgb="FFFFFF00"/>
      </bottom>
      <diagonal/>
    </border>
    <border>
      <left/>
      <right style="medium">
        <color indexed="64"/>
      </right>
      <top style="thin">
        <color rgb="FFFFFF00"/>
      </top>
      <bottom style="thin">
        <color rgb="FFFFFF00"/>
      </bottom>
      <diagonal/>
    </border>
  </borders>
  <cellStyleXfs count="18">
    <xf numFmtId="0" fontId="0" fillId="0" borderId="0"/>
    <xf numFmtId="176" fontId="7" fillId="0" borderId="0" applyFont="0" applyFill="0" applyBorder="0" applyAlignment="0" applyProtection="0"/>
    <xf numFmtId="0" fontId="11" fillId="0" borderId="0">
      <protection locked="0"/>
    </xf>
    <xf numFmtId="0" fontId="11" fillId="0" borderId="0">
      <protection locked="0"/>
    </xf>
    <xf numFmtId="0" fontId="12" fillId="0" borderId="0">
      <protection locked="0"/>
    </xf>
    <xf numFmtId="0" fontId="11" fillId="0" borderId="0">
      <protection locked="0"/>
    </xf>
    <xf numFmtId="0" fontId="11" fillId="0" borderId="0">
      <protection locked="0"/>
    </xf>
    <xf numFmtId="0" fontId="11" fillId="0" borderId="0">
      <protection locked="0"/>
    </xf>
    <xf numFmtId="0" fontId="12" fillId="0" borderId="0">
      <protection locked="0"/>
    </xf>
    <xf numFmtId="0" fontId="13" fillId="0" borderId="0"/>
    <xf numFmtId="9" fontId="7" fillId="0" borderId="0" applyFont="0" applyFill="0" applyBorder="0" applyAlignment="0" applyProtection="0"/>
    <xf numFmtId="0" fontId="6" fillId="0" borderId="0"/>
    <xf numFmtId="0" fontId="7" fillId="0" borderId="0"/>
    <xf numFmtId="0" fontId="3" fillId="0" borderId="0"/>
    <xf numFmtId="0" fontId="7" fillId="0" borderId="0"/>
    <xf numFmtId="0" fontId="3" fillId="0" borderId="0"/>
    <xf numFmtId="176" fontId="42" fillId="0" borderId="0" applyFont="0" applyFill="0" applyBorder="0" applyAlignment="0" applyProtection="0"/>
    <xf numFmtId="9" fontId="42" fillId="0" borderId="0" applyFont="0" applyFill="0" applyBorder="0" applyAlignment="0" applyProtection="0"/>
  </cellStyleXfs>
  <cellXfs count="337">
    <xf numFmtId="0" fontId="0" fillId="0" borderId="0" xfId="0"/>
    <xf numFmtId="0" fontId="9" fillId="0" borderId="0" xfId="0" applyFont="1"/>
    <xf numFmtId="0" fontId="14" fillId="0" borderId="0" xfId="0" applyFont="1"/>
    <xf numFmtId="14" fontId="15" fillId="2" borderId="6" xfId="9" applyNumberFormat="1" applyFont="1" applyFill="1" applyBorder="1" applyAlignment="1" applyProtection="1">
      <alignment horizontal="center"/>
      <protection locked="0"/>
    </xf>
    <xf numFmtId="176" fontId="15" fillId="2" borderId="7" xfId="1" applyFont="1" applyFill="1" applyBorder="1" applyAlignment="1" applyProtection="1">
      <alignment horizontal="center"/>
      <protection locked="0"/>
    </xf>
    <xf numFmtId="176" fontId="15" fillId="2" borderId="8" xfId="1" applyFont="1" applyFill="1" applyBorder="1" applyAlignment="1" applyProtection="1">
      <alignment horizontal="center"/>
      <protection locked="0"/>
    </xf>
    <xf numFmtId="176" fontId="15" fillId="2" borderId="9" xfId="1" applyFont="1" applyFill="1" applyBorder="1" applyAlignment="1" applyProtection="1">
      <alignment horizontal="center"/>
      <protection locked="0"/>
    </xf>
    <xf numFmtId="176" fontId="7" fillId="2" borderId="8" xfId="1" applyFill="1" applyBorder="1" applyAlignment="1" applyProtection="1">
      <alignment horizontal="center"/>
      <protection locked="0"/>
    </xf>
    <xf numFmtId="176" fontId="15" fillId="2" borderId="10" xfId="1" applyFont="1" applyFill="1" applyBorder="1" applyAlignment="1" applyProtection="1">
      <alignment horizontal="center"/>
      <protection locked="0"/>
    </xf>
    <xf numFmtId="176" fontId="16" fillId="2" borderId="9" xfId="1" applyFont="1" applyFill="1" applyBorder="1" applyAlignment="1" applyProtection="1">
      <alignment horizontal="center"/>
      <protection locked="0"/>
    </xf>
    <xf numFmtId="14" fontId="15" fillId="0" borderId="6" xfId="9" applyNumberFormat="1" applyFont="1" applyFill="1" applyBorder="1" applyAlignment="1" applyProtection="1">
      <alignment horizontal="center"/>
      <protection locked="0"/>
    </xf>
    <xf numFmtId="176" fontId="15" fillId="0" borderId="12" xfId="1" applyFont="1" applyBorder="1" applyAlignment="1" applyProtection="1">
      <alignment horizontal="center"/>
      <protection locked="0"/>
    </xf>
    <xf numFmtId="176" fontId="15" fillId="0" borderId="13" xfId="1" applyFont="1" applyBorder="1" applyAlignment="1" applyProtection="1">
      <alignment horizontal="center"/>
      <protection locked="0"/>
    </xf>
    <xf numFmtId="176" fontId="15" fillId="0" borderId="14" xfId="1" applyFont="1" applyBorder="1" applyAlignment="1" applyProtection="1">
      <alignment horizontal="center"/>
      <protection locked="0"/>
    </xf>
    <xf numFmtId="176" fontId="15" fillId="0" borderId="14" xfId="1" applyFont="1" applyFill="1" applyBorder="1" applyAlignment="1" applyProtection="1">
      <alignment horizontal="center"/>
      <protection locked="0"/>
    </xf>
    <xf numFmtId="176" fontId="15" fillId="0" borderId="8" xfId="1" applyFont="1" applyFill="1" applyBorder="1" applyAlignment="1" applyProtection="1">
      <alignment horizontal="center"/>
      <protection locked="0"/>
    </xf>
    <xf numFmtId="176" fontId="15" fillId="0" borderId="10" xfId="1" applyFont="1" applyFill="1" applyBorder="1" applyAlignment="1" applyProtection="1">
      <alignment horizontal="center"/>
      <protection locked="0"/>
    </xf>
    <xf numFmtId="176" fontId="15" fillId="0" borderId="15" xfId="1" applyFont="1" applyFill="1" applyBorder="1" applyAlignment="1" applyProtection="1">
      <alignment horizontal="center"/>
      <protection locked="0"/>
    </xf>
    <xf numFmtId="176" fontId="16" fillId="0" borderId="14" xfId="1" applyFont="1" applyFill="1" applyBorder="1" applyAlignment="1" applyProtection="1">
      <alignment horizontal="center"/>
      <protection locked="0"/>
    </xf>
    <xf numFmtId="176" fontId="7" fillId="0" borderId="13" xfId="1" applyFill="1" applyBorder="1" applyAlignment="1" applyProtection="1">
      <alignment horizontal="center"/>
      <protection locked="0"/>
    </xf>
    <xf numFmtId="14" fontId="15" fillId="0" borderId="16" xfId="9" applyNumberFormat="1" applyFont="1" applyFill="1" applyBorder="1" applyAlignment="1" applyProtection="1">
      <alignment horizontal="center"/>
      <protection locked="0"/>
    </xf>
    <xf numFmtId="176" fontId="15" fillId="0" borderId="17" xfId="1" applyFont="1" applyBorder="1" applyAlignment="1" applyProtection="1">
      <alignment horizontal="center"/>
      <protection locked="0"/>
    </xf>
    <xf numFmtId="176" fontId="15" fillId="0" borderId="18" xfId="1" applyFont="1" applyBorder="1" applyAlignment="1" applyProtection="1">
      <alignment horizontal="center"/>
      <protection locked="0"/>
    </xf>
    <xf numFmtId="176" fontId="15" fillId="0" borderId="19" xfId="1" applyFont="1" applyBorder="1" applyAlignment="1" applyProtection="1">
      <alignment horizontal="center"/>
      <protection locked="0"/>
    </xf>
    <xf numFmtId="176" fontId="7" fillId="0" borderId="18" xfId="1" applyFill="1" applyBorder="1" applyAlignment="1" applyProtection="1">
      <alignment horizontal="center"/>
      <protection locked="0"/>
    </xf>
    <xf numFmtId="176" fontId="15" fillId="0" borderId="19" xfId="1" applyFont="1" applyFill="1" applyBorder="1" applyAlignment="1" applyProtection="1">
      <alignment horizontal="center"/>
      <protection locked="0"/>
    </xf>
    <xf numFmtId="176" fontId="15" fillId="0" borderId="20" xfId="1" applyFont="1" applyFill="1" applyBorder="1" applyAlignment="1" applyProtection="1">
      <alignment horizontal="center"/>
      <protection locked="0"/>
    </xf>
    <xf numFmtId="176" fontId="15" fillId="0" borderId="21" xfId="1" applyFont="1" applyFill="1" applyBorder="1" applyAlignment="1" applyProtection="1">
      <alignment horizontal="center"/>
      <protection locked="0"/>
    </xf>
    <xf numFmtId="176" fontId="15" fillId="0" borderId="22" xfId="1" applyFont="1" applyFill="1" applyBorder="1" applyAlignment="1" applyProtection="1">
      <alignment horizontal="center"/>
      <protection locked="0"/>
    </xf>
    <xf numFmtId="0" fontId="18" fillId="0" borderId="0" xfId="0" applyFont="1"/>
    <xf numFmtId="0" fontId="0" fillId="0" borderId="0" xfId="0" applyProtection="1"/>
    <xf numFmtId="0" fontId="0" fillId="0" borderId="1" xfId="0" applyBorder="1" applyAlignment="1" applyProtection="1">
      <alignment horizontal="center"/>
    </xf>
    <xf numFmtId="0" fontId="10" fillId="0" borderId="1" xfId="0" applyFont="1" applyBorder="1" applyAlignment="1" applyProtection="1">
      <alignment horizontal="right" wrapText="1"/>
    </xf>
    <xf numFmtId="0" fontId="10" fillId="0" borderId="2" xfId="0" applyFont="1" applyBorder="1" applyAlignment="1" applyProtection="1">
      <alignment horizontal="right" wrapText="1"/>
    </xf>
    <xf numFmtId="0" fontId="10" fillId="0" borderId="3" xfId="0" applyFont="1" applyBorder="1" applyAlignment="1" applyProtection="1">
      <alignment horizontal="right" wrapText="1"/>
    </xf>
    <xf numFmtId="0" fontId="10" fillId="0" borderId="4" xfId="0" applyFont="1" applyBorder="1" applyAlignment="1" applyProtection="1">
      <alignment horizontal="right" wrapText="1"/>
    </xf>
    <xf numFmtId="0" fontId="19" fillId="0" borderId="0" xfId="0" applyFont="1" applyProtection="1"/>
    <xf numFmtId="0" fontId="20" fillId="0" borderId="0" xfId="0" applyFont="1" applyFill="1"/>
    <xf numFmtId="0" fontId="20" fillId="0" borderId="0" xfId="0" applyFont="1" applyFill="1" applyAlignment="1">
      <alignment horizontal="right"/>
    </xf>
    <xf numFmtId="0" fontId="16" fillId="0" borderId="0" xfId="0" applyFont="1"/>
    <xf numFmtId="0" fontId="21" fillId="0" borderId="0" xfId="0" applyFont="1"/>
    <xf numFmtId="0" fontId="21" fillId="0" borderId="0" xfId="0" applyFont="1" applyAlignment="1">
      <alignment horizontal="right" wrapText="1"/>
    </xf>
    <xf numFmtId="0" fontId="20" fillId="0" borderId="0" xfId="0" applyFont="1"/>
    <xf numFmtId="0" fontId="20" fillId="0" borderId="0" xfId="0" applyFont="1" applyAlignment="1">
      <alignment horizontal="right"/>
    </xf>
    <xf numFmtId="0" fontId="20" fillId="0" borderId="0" xfId="0" applyFont="1" applyAlignment="1">
      <alignment horizontal="left"/>
    </xf>
    <xf numFmtId="180" fontId="22" fillId="0" borderId="0" xfId="0" applyNumberFormat="1" applyFont="1" applyFill="1" applyBorder="1" applyAlignment="1" applyProtection="1">
      <alignment horizontal="center"/>
      <protection locked="0"/>
    </xf>
    <xf numFmtId="180" fontId="22" fillId="0" borderId="0" xfId="0" applyNumberFormat="1" applyFont="1" applyFill="1" applyAlignment="1" applyProtection="1">
      <alignment horizontal="center"/>
      <protection locked="0"/>
    </xf>
    <xf numFmtId="181" fontId="22" fillId="0" borderId="0" xfId="0" applyNumberFormat="1" applyFont="1" applyAlignment="1" applyProtection="1">
      <alignment horizontal="center"/>
      <protection locked="0"/>
    </xf>
    <xf numFmtId="1" fontId="22" fillId="0" borderId="0" xfId="0" applyNumberFormat="1" applyFont="1" applyAlignment="1" applyProtection="1">
      <alignment horizontal="center"/>
      <protection locked="0"/>
    </xf>
    <xf numFmtId="10" fontId="22" fillId="0" borderId="0" xfId="0" applyNumberFormat="1" applyFont="1" applyAlignment="1" applyProtection="1">
      <alignment horizontal="center"/>
      <protection locked="0"/>
    </xf>
    <xf numFmtId="1" fontId="22" fillId="0" borderId="0" xfId="0" applyNumberFormat="1" applyFont="1" applyProtection="1">
      <protection locked="0"/>
    </xf>
    <xf numFmtId="0" fontId="22" fillId="0" borderId="0" xfId="0" applyFont="1" applyProtection="1">
      <protection locked="0"/>
    </xf>
    <xf numFmtId="181" fontId="22" fillId="0" borderId="0" xfId="0" applyNumberFormat="1" applyFont="1" applyProtection="1">
      <protection locked="0"/>
    </xf>
    <xf numFmtId="181" fontId="22" fillId="0" borderId="0" xfId="0" applyNumberFormat="1" applyFont="1" applyBorder="1" applyAlignment="1" applyProtection="1">
      <alignment horizontal="center"/>
      <protection locked="0"/>
    </xf>
    <xf numFmtId="1" fontId="22" fillId="0" borderId="0" xfId="0" applyNumberFormat="1" applyFont="1" applyBorder="1" applyAlignment="1" applyProtection="1">
      <alignment horizontal="center"/>
      <protection locked="0"/>
    </xf>
    <xf numFmtId="0" fontId="7" fillId="6" borderId="29" xfId="0" applyFont="1" applyFill="1" applyBorder="1"/>
    <xf numFmtId="0" fontId="0" fillId="6" borderId="30" xfId="0" applyFill="1" applyBorder="1"/>
    <xf numFmtId="0" fontId="0" fillId="6" borderId="31" xfId="0" applyFill="1" applyBorder="1"/>
    <xf numFmtId="0" fontId="7" fillId="6" borderId="23" xfId="0" applyFont="1" applyFill="1" applyBorder="1"/>
    <xf numFmtId="0" fontId="0" fillId="6" borderId="0" xfId="0" applyFill="1" applyBorder="1"/>
    <xf numFmtId="0" fontId="0" fillId="6" borderId="32" xfId="0" applyFill="1" applyBorder="1"/>
    <xf numFmtId="0" fontId="0" fillId="6" borderId="23" xfId="0" applyFill="1" applyBorder="1"/>
    <xf numFmtId="0" fontId="22" fillId="6" borderId="0" xfId="0" applyFont="1" applyFill="1" applyBorder="1" applyProtection="1">
      <protection locked="0"/>
    </xf>
    <xf numFmtId="0" fontId="7" fillId="6" borderId="24" xfId="0" applyFont="1" applyFill="1" applyBorder="1"/>
    <xf numFmtId="0" fontId="22" fillId="6" borderId="25" xfId="0" applyFont="1" applyFill="1" applyBorder="1" applyProtection="1">
      <protection locked="0"/>
    </xf>
    <xf numFmtId="0" fontId="0" fillId="6" borderId="25" xfId="0" applyFill="1" applyBorder="1"/>
    <xf numFmtId="0" fontId="0" fillId="6" borderId="33" xfId="0" applyFill="1" applyBorder="1"/>
    <xf numFmtId="0" fontId="6" fillId="0" borderId="0" xfId="11"/>
    <xf numFmtId="0" fontId="6" fillId="0" borderId="0" xfId="11" applyAlignment="1">
      <alignment horizontal="right"/>
    </xf>
    <xf numFmtId="0" fontId="7" fillId="0" borderId="0" xfId="11" applyFont="1" applyProtection="1">
      <protection hidden="1"/>
    </xf>
    <xf numFmtId="0" fontId="9" fillId="0" borderId="0" xfId="11" applyFont="1" applyAlignment="1" applyProtection="1">
      <alignment horizontal="center"/>
      <protection hidden="1"/>
    </xf>
    <xf numFmtId="11" fontId="7" fillId="0" borderId="0" xfId="11" applyNumberFormat="1" applyFont="1" applyProtection="1">
      <protection hidden="1"/>
    </xf>
    <xf numFmtId="0" fontId="9" fillId="0" borderId="0" xfId="11" applyFont="1" applyAlignment="1">
      <alignment horizontal="right"/>
    </xf>
    <xf numFmtId="0" fontId="7" fillId="0" borderId="0" xfId="0" applyFont="1"/>
    <xf numFmtId="0" fontId="0" fillId="0" borderId="29" xfId="0" applyBorder="1"/>
    <xf numFmtId="0" fontId="0" fillId="0" borderId="30" xfId="0" applyBorder="1"/>
    <xf numFmtId="0" fontId="7" fillId="0" borderId="30" xfId="0" applyFont="1" applyBorder="1"/>
    <xf numFmtId="0" fontId="6" fillId="0" borderId="31" xfId="11" applyBorder="1"/>
    <xf numFmtId="0" fontId="25" fillId="0" borderId="23" xfId="0" applyFont="1" applyBorder="1"/>
    <xf numFmtId="0" fontId="0" fillId="0" borderId="0" xfId="0" applyBorder="1"/>
    <xf numFmtId="0" fontId="6" fillId="0" borderId="0" xfId="11" applyBorder="1"/>
    <xf numFmtId="0" fontId="6" fillId="0" borderId="32" xfId="11" applyBorder="1"/>
    <xf numFmtId="14" fontId="25" fillId="0" borderId="23" xfId="0" applyNumberFormat="1" applyFont="1" applyBorder="1"/>
    <xf numFmtId="14" fontId="25" fillId="0" borderId="0" xfId="0" applyNumberFormat="1" applyFont="1" applyBorder="1"/>
    <xf numFmtId="0" fontId="7" fillId="0" borderId="0" xfId="0" applyFont="1" applyBorder="1"/>
    <xf numFmtId="0" fontId="0" fillId="0" borderId="23" xfId="0" applyBorder="1"/>
    <xf numFmtId="0" fontId="6" fillId="8" borderId="23" xfId="11" applyFill="1" applyBorder="1"/>
    <xf numFmtId="0" fontId="6" fillId="8" borderId="0" xfId="11" applyFill="1" applyBorder="1"/>
    <xf numFmtId="0" fontId="0" fillId="8" borderId="23" xfId="0" applyFill="1" applyBorder="1"/>
    <xf numFmtId="0" fontId="7" fillId="8" borderId="0" xfId="0" applyFont="1" applyFill="1" applyBorder="1"/>
    <xf numFmtId="0" fontId="6" fillId="0" borderId="33" xfId="11" applyBorder="1"/>
    <xf numFmtId="0" fontId="6" fillId="10" borderId="23" xfId="11" applyFill="1" applyBorder="1"/>
    <xf numFmtId="0" fontId="6" fillId="10" borderId="0" xfId="11" applyFill="1" applyBorder="1"/>
    <xf numFmtId="0" fontId="0" fillId="10" borderId="23" xfId="0" applyFill="1" applyBorder="1"/>
    <xf numFmtId="0" fontId="0" fillId="10" borderId="0" xfId="0" applyFill="1" applyBorder="1" applyAlignment="1">
      <alignment horizontal="center"/>
    </xf>
    <xf numFmtId="0" fontId="7" fillId="10" borderId="0" xfId="0" applyFont="1" applyFill="1" applyBorder="1"/>
    <xf numFmtId="0" fontId="0" fillId="10" borderId="0" xfId="0" applyFill="1" applyBorder="1"/>
    <xf numFmtId="0" fontId="0" fillId="10" borderId="24" xfId="0" applyFill="1" applyBorder="1"/>
    <xf numFmtId="0" fontId="0" fillId="10" borderId="25" xfId="0" applyFill="1" applyBorder="1"/>
    <xf numFmtId="0" fontId="0" fillId="10" borderId="0" xfId="0" applyFill="1" applyBorder="1" applyAlignment="1">
      <alignment horizontal="center" vertical="center"/>
    </xf>
    <xf numFmtId="1" fontId="22" fillId="0" borderId="0" xfId="0" applyNumberFormat="1" applyFont="1" applyBorder="1" applyAlignment="1" applyProtection="1">
      <alignment horizontal="centerContinuous"/>
      <protection locked="0"/>
    </xf>
    <xf numFmtId="10" fontId="22" fillId="0" borderId="0" xfId="0" applyNumberFormat="1" applyFont="1" applyBorder="1" applyAlignment="1" applyProtection="1">
      <alignment horizontal="center"/>
    </xf>
    <xf numFmtId="181" fontId="22" fillId="0" borderId="0" xfId="0" applyNumberFormat="1" applyFont="1" applyBorder="1" applyAlignment="1" applyProtection="1">
      <alignment horizontal="center"/>
    </xf>
    <xf numFmtId="1" fontId="22" fillId="0" borderId="0" xfId="0" applyNumberFormat="1" applyFont="1" applyFill="1" applyBorder="1" applyAlignment="1" applyProtection="1">
      <alignment horizontal="center"/>
      <protection locked="0"/>
    </xf>
    <xf numFmtId="1" fontId="22" fillId="0" borderId="0" xfId="0" applyNumberFormat="1" applyFont="1" applyBorder="1" applyProtection="1">
      <protection locked="0"/>
    </xf>
    <xf numFmtId="0" fontId="22" fillId="0" borderId="0" xfId="0" applyFont="1" applyBorder="1" applyProtection="1">
      <protection locked="0"/>
    </xf>
    <xf numFmtId="181" fontId="22" fillId="0" borderId="0" xfId="0" applyNumberFormat="1" applyFont="1" applyBorder="1" applyProtection="1">
      <protection locked="0"/>
    </xf>
    <xf numFmtId="10" fontId="23" fillId="0" borderId="0" xfId="10" applyNumberFormat="1" applyFont="1" applyBorder="1" applyProtection="1"/>
    <xf numFmtId="10" fontId="22" fillId="0" borderId="0" xfId="0" applyNumberFormat="1" applyFont="1" applyBorder="1" applyAlignment="1" applyProtection="1">
      <alignment horizontal="center"/>
      <protection locked="0"/>
    </xf>
    <xf numFmtId="0" fontId="22" fillId="0" borderId="27" xfId="0" applyFont="1" applyFill="1" applyBorder="1" applyProtection="1">
      <protection locked="0"/>
    </xf>
    <xf numFmtId="2" fontId="0" fillId="0" borderId="0" xfId="0" applyNumberFormat="1" applyFont="1" applyFill="1" applyBorder="1" applyProtection="1">
      <protection locked="0"/>
    </xf>
    <xf numFmtId="181" fontId="0" fillId="0" borderId="0" xfId="0" applyNumberFormat="1" applyFont="1" applyFill="1" applyBorder="1" applyProtection="1">
      <protection locked="0"/>
    </xf>
    <xf numFmtId="1" fontId="23" fillId="0" borderId="0" xfId="1" applyNumberFormat="1" applyFont="1" applyBorder="1" applyProtection="1"/>
    <xf numFmtId="181" fontId="23" fillId="0" borderId="0" xfId="1" applyNumberFormat="1" applyFont="1" applyBorder="1" applyProtection="1"/>
    <xf numFmtId="181" fontId="22" fillId="0" borderId="0" xfId="0" applyNumberFormat="1" applyFont="1" applyFill="1" applyBorder="1" applyAlignment="1" applyProtection="1">
      <alignment horizontal="center"/>
      <protection locked="0"/>
    </xf>
    <xf numFmtId="1" fontId="23" fillId="0" borderId="0" xfId="1" applyNumberFormat="1" applyFont="1" applyFill="1" applyBorder="1" applyProtection="1"/>
    <xf numFmtId="10" fontId="23" fillId="0" borderId="0" xfId="10" applyNumberFormat="1" applyFont="1" applyFill="1" applyBorder="1" applyProtection="1"/>
    <xf numFmtId="181" fontId="23" fillId="0" borderId="0" xfId="1" applyNumberFormat="1" applyFont="1" applyFill="1" applyBorder="1" applyProtection="1"/>
    <xf numFmtId="0" fontId="22" fillId="0" borderId="0" xfId="0" applyFont="1" applyFill="1" applyBorder="1" applyProtection="1">
      <protection locked="0"/>
    </xf>
    <xf numFmtId="10" fontId="22" fillId="0" borderId="0" xfId="0" applyNumberFormat="1" applyFont="1" applyFill="1" applyBorder="1" applyAlignment="1" applyProtection="1">
      <alignment horizontal="center"/>
    </xf>
    <xf numFmtId="181" fontId="22" fillId="0" borderId="0" xfId="0" applyNumberFormat="1" applyFont="1" applyFill="1" applyBorder="1" applyAlignment="1" applyProtection="1">
      <alignment horizontal="center"/>
    </xf>
    <xf numFmtId="181" fontId="22" fillId="0" borderId="0" xfId="0" applyNumberFormat="1" applyFont="1" applyFill="1" applyBorder="1" applyProtection="1">
      <protection locked="0"/>
    </xf>
    <xf numFmtId="0" fontId="5" fillId="0" borderId="0" xfId="11" applyFont="1"/>
    <xf numFmtId="176" fontId="28" fillId="0" borderId="0" xfId="1" applyFont="1" applyBorder="1" applyAlignment="1">
      <alignment horizontal="center"/>
    </xf>
    <xf numFmtId="0" fontId="27" fillId="7" borderId="34" xfId="0" applyFont="1" applyFill="1" applyBorder="1" applyAlignment="1">
      <alignment horizontal="center"/>
    </xf>
    <xf numFmtId="0" fontId="27" fillId="7" borderId="16" xfId="0" applyFont="1" applyFill="1" applyBorder="1" applyAlignment="1">
      <alignment horizontal="center"/>
    </xf>
    <xf numFmtId="176" fontId="28" fillId="0" borderId="34" xfId="1" applyFont="1" applyBorder="1" applyAlignment="1">
      <alignment horizontal="center"/>
    </xf>
    <xf numFmtId="176" fontId="28" fillId="0" borderId="36" xfId="1" applyFont="1" applyBorder="1" applyAlignment="1">
      <alignment horizontal="center"/>
    </xf>
    <xf numFmtId="176" fontId="28" fillId="0" borderId="16" xfId="1" applyFont="1" applyBorder="1" applyAlignment="1">
      <alignment horizontal="center"/>
    </xf>
    <xf numFmtId="176" fontId="6" fillId="0" borderId="0" xfId="11" applyNumberFormat="1"/>
    <xf numFmtId="180" fontId="22" fillId="0" borderId="0" xfId="0" applyNumberFormat="1" applyFont="1" applyFill="1" applyBorder="1" applyAlignment="1" applyProtection="1">
      <alignment horizontal="left"/>
      <protection locked="0"/>
    </xf>
    <xf numFmtId="181" fontId="22" fillId="0" borderId="35" xfId="0" applyNumberFormat="1" applyFont="1" applyBorder="1" applyAlignment="1" applyProtection="1">
      <alignment horizontal="center"/>
    </xf>
    <xf numFmtId="182" fontId="0" fillId="0" borderId="0" xfId="0" applyNumberFormat="1" applyFont="1" applyFill="1" applyBorder="1" applyAlignment="1" applyProtection="1">
      <alignment horizontal="center"/>
      <protection locked="0"/>
    </xf>
    <xf numFmtId="14" fontId="0" fillId="0" borderId="0" xfId="0" applyNumberFormat="1" applyFill="1" applyBorder="1" applyAlignment="1" applyProtection="1">
      <alignment horizontal="center"/>
      <protection locked="0"/>
    </xf>
    <xf numFmtId="1" fontId="22" fillId="9" borderId="2" xfId="0" applyNumberFormat="1" applyFont="1" applyFill="1" applyBorder="1" applyAlignment="1" applyProtection="1">
      <alignment horizontal="center" wrapText="1"/>
      <protection locked="0"/>
    </xf>
    <xf numFmtId="1" fontId="22" fillId="7" borderId="26" xfId="0" applyNumberFormat="1" applyFont="1" applyFill="1" applyBorder="1" applyAlignment="1" applyProtection="1">
      <alignment horizontal="center" wrapText="1"/>
      <protection locked="0"/>
    </xf>
    <xf numFmtId="1" fontId="22" fillId="7" borderId="27" xfId="0" applyNumberFormat="1" applyFont="1" applyFill="1" applyBorder="1" applyAlignment="1" applyProtection="1">
      <alignment horizontal="center" wrapText="1"/>
      <protection locked="0"/>
    </xf>
    <xf numFmtId="181" fontId="22" fillId="7" borderId="1" xfId="0" applyNumberFormat="1" applyFont="1" applyFill="1" applyBorder="1" applyAlignment="1" applyProtection="1">
      <alignment horizontal="center" wrapText="1"/>
      <protection locked="0"/>
    </xf>
    <xf numFmtId="1" fontId="22" fillId="11" borderId="0" xfId="0" applyNumberFormat="1" applyFont="1" applyFill="1" applyBorder="1" applyAlignment="1" applyProtection="1">
      <alignment horizontal="center"/>
      <protection locked="0"/>
    </xf>
    <xf numFmtId="181" fontId="22" fillId="11" borderId="0" xfId="0" applyNumberFormat="1" applyFont="1" applyFill="1" applyBorder="1" applyAlignment="1" applyProtection="1">
      <alignment horizontal="center"/>
      <protection locked="0"/>
    </xf>
    <xf numFmtId="181" fontId="22" fillId="13" borderId="0" xfId="0" applyNumberFormat="1" applyFont="1" applyFill="1" applyBorder="1" applyAlignment="1" applyProtection="1">
      <alignment horizontal="center"/>
      <protection locked="0"/>
    </xf>
    <xf numFmtId="1" fontId="22" fillId="13" borderId="0" xfId="0" applyNumberFormat="1" applyFont="1" applyFill="1" applyBorder="1" applyAlignment="1" applyProtection="1">
      <alignment horizontal="center"/>
      <protection locked="0"/>
    </xf>
    <xf numFmtId="181" fontId="29" fillId="13" borderId="34" xfId="0" applyNumberFormat="1" applyFont="1" applyFill="1" applyBorder="1" applyAlignment="1" applyProtection="1">
      <alignment horizontal="center"/>
      <protection locked="0"/>
    </xf>
    <xf numFmtId="180" fontId="22" fillId="7" borderId="1" xfId="0" applyNumberFormat="1" applyFont="1" applyFill="1" applyBorder="1" applyAlignment="1" applyProtection="1">
      <alignment horizontal="center"/>
      <protection locked="0"/>
    </xf>
    <xf numFmtId="181" fontId="30" fillId="7" borderId="26" xfId="0" applyNumberFormat="1" applyFont="1" applyFill="1" applyBorder="1" applyAlignment="1" applyProtection="1">
      <alignment horizontal="left" vertical="center"/>
      <protection locked="0"/>
    </xf>
    <xf numFmtId="181" fontId="30" fillId="7" borderId="27" xfId="0" applyNumberFormat="1" applyFont="1" applyFill="1" applyBorder="1" applyAlignment="1" applyProtection="1">
      <alignment horizontal="center" vertical="center"/>
      <protection locked="0"/>
    </xf>
    <xf numFmtId="181" fontId="31" fillId="7" borderId="28" xfId="0" applyNumberFormat="1" applyFont="1" applyFill="1" applyBorder="1" applyAlignment="1" applyProtection="1">
      <alignment horizontal="center" vertical="center"/>
      <protection locked="0"/>
    </xf>
    <xf numFmtId="181" fontId="22" fillId="0" borderId="0" xfId="0" quotePrefix="1" applyNumberFormat="1" applyFont="1" applyBorder="1" applyProtection="1">
      <protection locked="0"/>
    </xf>
    <xf numFmtId="2" fontId="0" fillId="0" borderId="0" xfId="0" applyNumberFormat="1" applyAlignment="1">
      <alignment horizontal="right" wrapText="1"/>
    </xf>
    <xf numFmtId="0" fontId="4" fillId="0" borderId="0" xfId="11" applyFont="1"/>
    <xf numFmtId="0" fontId="4" fillId="0" borderId="0" xfId="11" applyFont="1" applyAlignment="1">
      <alignment horizontal="right"/>
    </xf>
    <xf numFmtId="0" fontId="7" fillId="0" borderId="31" xfId="0" applyFont="1" applyBorder="1"/>
    <xf numFmtId="0" fontId="0" fillId="0" borderId="32" xfId="0" applyBorder="1" applyAlignment="1">
      <alignment horizontal="left"/>
    </xf>
    <xf numFmtId="10" fontId="22" fillId="0" borderId="0" xfId="0" applyNumberFormat="1" applyFont="1" applyProtection="1">
      <protection locked="0"/>
    </xf>
    <xf numFmtId="10" fontId="22" fillId="0" borderId="39" xfId="0" applyNumberFormat="1" applyFont="1" applyBorder="1" applyAlignment="1" applyProtection="1">
      <alignment horizontal="center"/>
    </xf>
    <xf numFmtId="176" fontId="23" fillId="0" borderId="40" xfId="1" applyFont="1" applyBorder="1" applyProtection="1"/>
    <xf numFmtId="176" fontId="23" fillId="0" borderId="37" xfId="1" applyFont="1" applyBorder="1" applyProtection="1"/>
    <xf numFmtId="176" fontId="23" fillId="0" borderId="41" xfId="1" applyFont="1" applyBorder="1" applyProtection="1"/>
    <xf numFmtId="181" fontId="35" fillId="5" borderId="11" xfId="0" applyNumberFormat="1" applyFont="1" applyFill="1" applyBorder="1" applyAlignment="1" applyProtection="1">
      <alignment horizontal="center" wrapText="1"/>
      <protection locked="0"/>
    </xf>
    <xf numFmtId="1" fontId="35" fillId="5" borderId="11" xfId="0" applyNumberFormat="1" applyFont="1" applyFill="1" applyBorder="1" applyAlignment="1" applyProtection="1">
      <alignment horizontal="center" wrapText="1"/>
      <protection locked="0"/>
    </xf>
    <xf numFmtId="182" fontId="7" fillId="0" borderId="0" xfId="0" applyNumberFormat="1" applyFont="1" applyFill="1" applyBorder="1" applyAlignment="1" applyProtection="1">
      <alignment horizontal="center"/>
      <protection locked="0"/>
    </xf>
    <xf numFmtId="1" fontId="36" fillId="0" borderId="0" xfId="0" applyNumberFormat="1" applyFont="1" applyBorder="1" applyProtection="1">
      <protection locked="0"/>
    </xf>
    <xf numFmtId="0" fontId="7" fillId="0" borderId="24" xfId="0" applyFont="1" applyBorder="1"/>
    <xf numFmtId="0" fontId="7" fillId="0" borderId="25" xfId="0" applyFont="1" applyBorder="1"/>
    <xf numFmtId="0" fontId="7" fillId="0" borderId="0" xfId="0" applyFont="1" applyAlignment="1">
      <alignment horizontal="center"/>
    </xf>
    <xf numFmtId="0" fontId="0" fillId="0" borderId="0" xfId="0" applyAlignment="1">
      <alignment horizontal="center"/>
    </xf>
    <xf numFmtId="0" fontId="37" fillId="7" borderId="0" xfId="0" applyFont="1" applyFill="1" applyAlignment="1">
      <alignment horizontal="center" vertical="center"/>
    </xf>
    <xf numFmtId="0" fontId="7" fillId="0" borderId="0" xfId="12"/>
    <xf numFmtId="176" fontId="23" fillId="0" borderId="38" xfId="1" applyFont="1" applyBorder="1" applyProtection="1"/>
    <xf numFmtId="180" fontId="19" fillId="0" borderId="0" xfId="12" applyNumberFormat="1" applyFont="1" applyFill="1" applyAlignment="1" applyProtection="1">
      <alignment horizontal="right"/>
      <protection locked="0"/>
    </xf>
    <xf numFmtId="176" fontId="40" fillId="15" borderId="32" xfId="11" applyNumberFormat="1" applyFont="1" applyFill="1" applyBorder="1"/>
    <xf numFmtId="0" fontId="40" fillId="15" borderId="32" xfId="11" applyFont="1" applyFill="1" applyBorder="1"/>
    <xf numFmtId="0" fontId="40" fillId="15" borderId="33" xfId="11" applyFont="1" applyFill="1" applyBorder="1"/>
    <xf numFmtId="176" fontId="0" fillId="0" borderId="0" xfId="1" applyFont="1"/>
    <xf numFmtId="0" fontId="0" fillId="0" borderId="0" xfId="0" applyAlignment="1">
      <alignment horizontal="right" wrapText="1"/>
    </xf>
    <xf numFmtId="14" fontId="0" fillId="0" borderId="0" xfId="0" applyNumberFormat="1"/>
    <xf numFmtId="176" fontId="0" fillId="0" borderId="0" xfId="0" applyNumberFormat="1" applyFont="1" applyFill="1" applyBorder="1" applyProtection="1">
      <protection locked="0"/>
    </xf>
    <xf numFmtId="176" fontId="3" fillId="0" borderId="0" xfId="16" applyFont="1"/>
    <xf numFmtId="176" fontId="3" fillId="0" borderId="0" xfId="16" applyFont="1"/>
    <xf numFmtId="176" fontId="3" fillId="0" borderId="0" xfId="16" applyFont="1"/>
    <xf numFmtId="176" fontId="3" fillId="0" borderId="0" xfId="16" applyFont="1"/>
    <xf numFmtId="176" fontId="3" fillId="0" borderId="0" xfId="16" applyFont="1"/>
    <xf numFmtId="176" fontId="3" fillId="0" borderId="0" xfId="16" applyFont="1"/>
    <xf numFmtId="10" fontId="3" fillId="0" borderId="0" xfId="17" applyNumberFormat="1" applyFont="1"/>
    <xf numFmtId="176" fontId="3" fillId="0" borderId="0" xfId="16" applyFont="1"/>
    <xf numFmtId="176" fontId="3" fillId="0" borderId="0" xfId="16" applyFont="1"/>
    <xf numFmtId="176" fontId="3" fillId="0" borderId="0" xfId="16" applyFont="1"/>
    <xf numFmtId="176" fontId="3" fillId="0" borderId="0" xfId="16" applyFont="1"/>
    <xf numFmtId="176" fontId="3" fillId="0" borderId="0" xfId="16" applyFont="1"/>
    <xf numFmtId="10" fontId="3" fillId="0" borderId="0" xfId="17" applyNumberFormat="1" applyFont="1"/>
    <xf numFmtId="0" fontId="7" fillId="16" borderId="0" xfId="0" applyFont="1" applyFill="1"/>
    <xf numFmtId="0" fontId="0" fillId="16" borderId="0" xfId="0" applyFill="1"/>
    <xf numFmtId="183" fontId="3" fillId="0" borderId="0" xfId="16" applyNumberFormat="1" applyFont="1"/>
    <xf numFmtId="176" fontId="3" fillId="0" borderId="0" xfId="1" applyFont="1"/>
    <xf numFmtId="182" fontId="43" fillId="0" borderId="0" xfId="0" applyNumberFormat="1" applyFont="1" applyFill="1" applyBorder="1" applyAlignment="1" applyProtection="1">
      <alignment horizontal="center"/>
      <protection locked="0"/>
    </xf>
    <xf numFmtId="0" fontId="25" fillId="16" borderId="29" xfId="11" applyFont="1" applyFill="1" applyBorder="1"/>
    <xf numFmtId="0" fontId="0" fillId="16" borderId="30" xfId="0" applyFill="1" applyBorder="1"/>
    <xf numFmtId="0" fontId="0" fillId="16" borderId="31" xfId="0" applyFill="1" applyBorder="1"/>
    <xf numFmtId="0" fontId="0" fillId="16" borderId="0" xfId="0" applyFill="1" applyBorder="1" applyAlignment="1">
      <alignment horizontal="centerContinuous"/>
    </xf>
    <xf numFmtId="0" fontId="6" fillId="16" borderId="32" xfId="11" applyFill="1" applyBorder="1"/>
    <xf numFmtId="0" fontId="2" fillId="16" borderId="24" xfId="11" applyFont="1" applyFill="1" applyBorder="1" applyAlignment="1">
      <alignment horizontal="centerContinuous"/>
    </xf>
    <xf numFmtId="0" fontId="0" fillId="16" borderId="25" xfId="0" applyFill="1" applyBorder="1" applyAlignment="1">
      <alignment horizontal="centerContinuous"/>
    </xf>
    <xf numFmtId="0" fontId="6" fillId="16" borderId="33" xfId="11" applyFill="1" applyBorder="1"/>
    <xf numFmtId="0" fontId="45" fillId="0" borderId="0" xfId="11" applyFont="1"/>
    <xf numFmtId="0" fontId="7" fillId="17" borderId="29" xfId="0" applyFont="1" applyFill="1" applyBorder="1"/>
    <xf numFmtId="0" fontId="2" fillId="17" borderId="30" xfId="11" applyFont="1" applyFill="1" applyBorder="1"/>
    <xf numFmtId="0" fontId="2" fillId="17" borderId="0" xfId="11" applyFont="1" applyFill="1"/>
    <xf numFmtId="0" fontId="2" fillId="0" borderId="0" xfId="11" applyFont="1"/>
    <xf numFmtId="0" fontId="7" fillId="17" borderId="0" xfId="0" applyFont="1" applyFill="1" applyBorder="1"/>
    <xf numFmtId="176" fontId="6" fillId="17" borderId="0" xfId="11" applyNumberFormat="1" applyFill="1"/>
    <xf numFmtId="0" fontId="6" fillId="17" borderId="0" xfId="11" applyFill="1"/>
    <xf numFmtId="0" fontId="46" fillId="0" borderId="0" xfId="11" applyFont="1"/>
    <xf numFmtId="0" fontId="7" fillId="18" borderId="1" xfId="0" applyFont="1" applyFill="1" applyBorder="1"/>
    <xf numFmtId="0" fontId="6" fillId="18" borderId="36" xfId="11" applyFill="1" applyBorder="1"/>
    <xf numFmtId="0" fontId="27" fillId="18" borderId="34" xfId="0" applyFont="1" applyFill="1" applyBorder="1" applyAlignment="1">
      <alignment horizontal="center"/>
    </xf>
    <xf numFmtId="0" fontId="27" fillId="18" borderId="16" xfId="0" applyFont="1" applyFill="1" applyBorder="1" applyAlignment="1">
      <alignment horizontal="center"/>
    </xf>
    <xf numFmtId="176" fontId="28" fillId="18" borderId="34" xfId="1" applyFont="1" applyFill="1" applyBorder="1" applyAlignment="1">
      <alignment horizontal="center"/>
    </xf>
    <xf numFmtId="176" fontId="28" fillId="18" borderId="36" xfId="1" applyFont="1" applyFill="1" applyBorder="1" applyAlignment="1">
      <alignment horizontal="center"/>
    </xf>
    <xf numFmtId="176" fontId="28" fillId="18" borderId="16" xfId="1" applyFont="1" applyFill="1" applyBorder="1" applyAlignment="1">
      <alignment horizontal="center"/>
    </xf>
    <xf numFmtId="0" fontId="47" fillId="0" borderId="0" xfId="11" applyFont="1"/>
    <xf numFmtId="1" fontId="22" fillId="7" borderId="28" xfId="0" applyNumberFormat="1" applyFont="1" applyFill="1" applyBorder="1" applyAlignment="1" applyProtection="1">
      <alignment horizontal="center" wrapText="1"/>
      <protection locked="0"/>
    </xf>
    <xf numFmtId="181" fontId="22" fillId="12" borderId="26" xfId="0" applyNumberFormat="1" applyFont="1" applyFill="1" applyBorder="1" applyAlignment="1" applyProtection="1">
      <alignment horizontal="center" wrapText="1"/>
      <protection locked="0"/>
    </xf>
    <xf numFmtId="181" fontId="22" fillId="12" borderId="27" xfId="0" applyNumberFormat="1" applyFont="1" applyFill="1" applyBorder="1" applyAlignment="1" applyProtection="1">
      <alignment horizontal="center" wrapText="1"/>
      <protection locked="0"/>
    </xf>
    <xf numFmtId="1" fontId="22" fillId="9" borderId="20" xfId="0" applyNumberFormat="1" applyFont="1" applyFill="1" applyBorder="1" applyAlignment="1" applyProtection="1">
      <alignment horizontal="center" wrapText="1"/>
      <protection locked="0"/>
    </xf>
    <xf numFmtId="0" fontId="0" fillId="0" borderId="29" xfId="0" applyBorder="1" applyAlignment="1">
      <alignment horizontal="left"/>
    </xf>
    <xf numFmtId="0" fontId="0" fillId="0" borderId="23" xfId="0" applyBorder="1" applyAlignment="1">
      <alignment horizontal="left"/>
    </xf>
    <xf numFmtId="0" fontId="5" fillId="0" borderId="24" xfId="11" applyFont="1" applyBorder="1"/>
    <xf numFmtId="0" fontId="1" fillId="16" borderId="23" xfId="11" applyFont="1" applyFill="1" applyBorder="1" applyAlignment="1">
      <alignment horizontal="left"/>
    </xf>
    <xf numFmtId="0" fontId="41" fillId="15" borderId="0" xfId="11" applyFont="1" applyFill="1" applyBorder="1" applyAlignment="1">
      <alignment horizontal="center"/>
    </xf>
    <xf numFmtId="0" fontId="40" fillId="15" borderId="0" xfId="11" applyFont="1" applyFill="1" applyBorder="1" applyAlignment="1">
      <alignment horizontal="center"/>
    </xf>
    <xf numFmtId="0" fontId="40" fillId="15" borderId="25" xfId="11" applyFont="1" applyFill="1" applyBorder="1" applyAlignment="1">
      <alignment horizontal="center"/>
    </xf>
    <xf numFmtId="0" fontId="22" fillId="0" borderId="0" xfId="0" applyFont="1"/>
    <xf numFmtId="0" fontId="8" fillId="0" borderId="0" xfId="0" applyFont="1"/>
    <xf numFmtId="0" fontId="8" fillId="0" borderId="0" xfId="0" applyFont="1" applyAlignment="1">
      <alignment horizontal="right"/>
    </xf>
    <xf numFmtId="0" fontId="7" fillId="0" borderId="29" xfId="0" applyFont="1" applyBorder="1"/>
    <xf numFmtId="0" fontId="0" fillId="0" borderId="31" xfId="0" applyBorder="1"/>
    <xf numFmtId="0" fontId="0" fillId="0" borderId="24" xfId="0" applyBorder="1"/>
    <xf numFmtId="0" fontId="7" fillId="7" borderId="25" xfId="0" applyFont="1" applyFill="1" applyBorder="1"/>
    <xf numFmtId="0" fontId="0" fillId="7" borderId="25" xfId="0" applyFill="1" applyBorder="1"/>
    <xf numFmtId="0" fontId="0" fillId="0" borderId="25" xfId="0" applyBorder="1"/>
    <xf numFmtId="0" fontId="0" fillId="0" borderId="33" xfId="0" applyBorder="1"/>
    <xf numFmtId="180" fontId="48" fillId="0" borderId="0" xfId="0" applyNumberFormat="1" applyFont="1" applyFill="1" applyBorder="1" applyAlignment="1" applyProtection="1">
      <alignment horizontal="center"/>
      <protection locked="0"/>
    </xf>
    <xf numFmtId="181" fontId="48" fillId="0" borderId="0" xfId="0" applyNumberFormat="1" applyFont="1" applyFill="1" applyBorder="1" applyAlignment="1" applyProtection="1">
      <alignment horizontal="center" wrapText="1"/>
      <protection locked="0"/>
    </xf>
    <xf numFmtId="1" fontId="48" fillId="0" borderId="0" xfId="0" applyNumberFormat="1" applyFont="1" applyFill="1" applyBorder="1" applyAlignment="1" applyProtection="1">
      <alignment horizontal="center" wrapText="1"/>
      <protection locked="0"/>
    </xf>
    <xf numFmtId="0" fontId="49" fillId="0" borderId="0" xfId="0" applyFont="1" applyBorder="1" applyAlignment="1">
      <alignment vertical="center"/>
    </xf>
    <xf numFmtId="0" fontId="50" fillId="0" borderId="0" xfId="0" applyFont="1" applyBorder="1" applyAlignment="1">
      <alignment vertical="center"/>
    </xf>
    <xf numFmtId="0" fontId="51" fillId="0" borderId="0" xfId="0" applyFont="1" applyBorder="1"/>
    <xf numFmtId="0" fontId="8" fillId="0" borderId="0" xfId="0" applyFont="1" applyFill="1" applyBorder="1" applyAlignment="1">
      <alignment horizontal="center"/>
    </xf>
    <xf numFmtId="180" fontId="22" fillId="7" borderId="16" xfId="0" applyNumberFormat="1" applyFont="1" applyFill="1" applyBorder="1" applyAlignment="1" applyProtection="1">
      <alignment horizontal="center"/>
      <protection locked="0"/>
    </xf>
    <xf numFmtId="181" fontId="22" fillId="7" borderId="16" xfId="0" applyNumberFormat="1" applyFont="1" applyFill="1" applyBorder="1" applyAlignment="1" applyProtection="1">
      <alignment horizontal="center" wrapText="1"/>
      <protection locked="0"/>
    </xf>
    <xf numFmtId="1" fontId="22" fillId="7" borderId="24" xfId="0" applyNumberFormat="1" applyFont="1" applyFill="1" applyBorder="1" applyAlignment="1" applyProtection="1">
      <alignment horizontal="center" wrapText="1"/>
      <protection locked="0"/>
    </xf>
    <xf numFmtId="1" fontId="22" fillId="7" borderId="25" xfId="0" applyNumberFormat="1" applyFont="1" applyFill="1" applyBorder="1" applyAlignment="1" applyProtection="1">
      <alignment horizontal="center" wrapText="1"/>
      <protection locked="0"/>
    </xf>
    <xf numFmtId="181" fontId="22" fillId="12" borderId="24" xfId="0" applyNumberFormat="1" applyFont="1" applyFill="1" applyBorder="1" applyAlignment="1" applyProtection="1">
      <alignment horizontal="center" wrapText="1"/>
      <protection locked="0"/>
    </xf>
    <xf numFmtId="181" fontId="22" fillId="12" borderId="25" xfId="0" applyNumberFormat="1" applyFont="1" applyFill="1" applyBorder="1" applyAlignment="1" applyProtection="1">
      <alignment horizontal="center" wrapText="1"/>
      <protection locked="0"/>
    </xf>
    <xf numFmtId="1" fontId="22" fillId="7" borderId="33" xfId="0" applyNumberFormat="1" applyFont="1" applyFill="1" applyBorder="1" applyAlignment="1" applyProtection="1">
      <alignment horizontal="center" wrapText="1"/>
      <protection locked="0"/>
    </xf>
    <xf numFmtId="180" fontId="22" fillId="0" borderId="1" xfId="0" applyNumberFormat="1" applyFont="1" applyFill="1" applyBorder="1" applyAlignment="1" applyProtection="1">
      <alignment horizontal="center"/>
      <protection locked="0"/>
    </xf>
    <xf numFmtId="0" fontId="53" fillId="0" borderId="0" xfId="11" applyFont="1" applyAlignment="1">
      <alignment horizontal="right"/>
    </xf>
    <xf numFmtId="0" fontId="55" fillId="0" borderId="0" xfId="11" applyFont="1" applyFill="1"/>
    <xf numFmtId="0" fontId="56" fillId="0" borderId="0" xfId="11" applyFont="1" applyFill="1" applyAlignment="1">
      <alignment horizontal="right"/>
    </xf>
    <xf numFmtId="0" fontId="55" fillId="0" borderId="0" xfId="11" applyFont="1" applyFill="1" applyAlignment="1">
      <alignment horizontal="right"/>
    </xf>
    <xf numFmtId="0" fontId="9" fillId="0" borderId="0" xfId="11" applyFont="1" applyFill="1" applyAlignment="1">
      <alignment horizontal="right"/>
    </xf>
    <xf numFmtId="181" fontId="30" fillId="7" borderId="27" xfId="0" applyNumberFormat="1" applyFont="1" applyFill="1" applyBorder="1" applyAlignment="1" applyProtection="1">
      <alignment horizontal="left" vertical="center"/>
      <protection locked="0"/>
    </xf>
    <xf numFmtId="181" fontId="29" fillId="0" borderId="0" xfId="0" applyNumberFormat="1" applyFont="1" applyFill="1" applyBorder="1" applyAlignment="1" applyProtection="1">
      <alignment horizontal="center"/>
      <protection locked="0"/>
    </xf>
    <xf numFmtId="181" fontId="29" fillId="0" borderId="0" xfId="0" applyNumberFormat="1" applyFont="1" applyFill="1" applyBorder="1" applyAlignment="1" applyProtection="1">
      <alignment horizontal="centerContinuous"/>
      <protection locked="0"/>
    </xf>
    <xf numFmtId="181" fontId="29" fillId="13" borderId="36" xfId="0" applyNumberFormat="1" applyFont="1" applyFill="1" applyBorder="1" applyAlignment="1" applyProtection="1">
      <alignment horizontal="center"/>
      <protection locked="0"/>
    </xf>
    <xf numFmtId="185" fontId="0" fillId="0" borderId="0" xfId="0" applyNumberFormat="1"/>
    <xf numFmtId="0" fontId="7" fillId="0" borderId="0" xfId="0" applyNumberFormat="1" applyFont="1" applyFill="1" applyBorder="1" applyAlignment="1" applyProtection="1">
      <alignment horizontal="center"/>
    </xf>
    <xf numFmtId="2" fontId="44" fillId="9" borderId="0" xfId="0" applyNumberFormat="1" applyFont="1" applyFill="1" applyBorder="1" applyProtection="1"/>
    <xf numFmtId="0" fontId="22" fillId="0" borderId="42" xfId="0" applyFont="1" applyBorder="1" applyProtection="1"/>
    <xf numFmtId="0" fontId="58" fillId="0" borderId="0" xfId="0" applyFont="1" applyBorder="1" applyProtection="1"/>
    <xf numFmtId="0" fontId="22" fillId="0" borderId="0" xfId="0" applyFont="1" applyBorder="1" applyProtection="1"/>
    <xf numFmtId="181" fontId="22" fillId="0" borderId="0" xfId="0" applyNumberFormat="1" applyFont="1" applyBorder="1" applyProtection="1"/>
    <xf numFmtId="9" fontId="22" fillId="12" borderId="36" xfId="10" applyFont="1" applyFill="1" applyBorder="1" applyAlignment="1" applyProtection="1">
      <alignment horizontal="center" wrapText="1"/>
    </xf>
    <xf numFmtId="1" fontId="22" fillId="0" borderId="26" xfId="0" applyNumberFormat="1" applyFont="1" applyBorder="1" applyAlignment="1" applyProtection="1">
      <alignment horizontal="center"/>
    </xf>
    <xf numFmtId="1" fontId="22" fillId="0" borderId="27" xfId="0" applyNumberFormat="1" applyFont="1" applyBorder="1" applyAlignment="1" applyProtection="1">
      <alignment horizontal="center"/>
    </xf>
    <xf numFmtId="1" fontId="22" fillId="0" borderId="28" xfId="0" applyNumberFormat="1" applyFont="1" applyBorder="1" applyAlignment="1" applyProtection="1">
      <alignment horizontal="center"/>
    </xf>
    <xf numFmtId="0" fontId="22" fillId="0" borderId="0" xfId="0" applyFont="1" applyBorder="1" applyAlignment="1" applyProtection="1">
      <alignment horizontal="center" wrapText="1"/>
    </xf>
    <xf numFmtId="0" fontId="22" fillId="0" borderId="1" xfId="0" applyFont="1" applyBorder="1" applyAlignment="1" applyProtection="1">
      <alignment horizontal="center"/>
    </xf>
    <xf numFmtId="1" fontId="17" fillId="0" borderId="26" xfId="0" applyNumberFormat="1" applyFont="1" applyBorder="1" applyAlignment="1" applyProtection="1">
      <alignment horizontal="center" wrapText="1"/>
    </xf>
    <xf numFmtId="179" fontId="17" fillId="0" borderId="27" xfId="10" applyNumberFormat="1" applyFont="1" applyFill="1" applyBorder="1" applyAlignment="1" applyProtection="1">
      <alignment horizontal="center" wrapText="1"/>
    </xf>
    <xf numFmtId="181" fontId="17" fillId="0" borderId="27" xfId="0" applyNumberFormat="1" applyFont="1" applyBorder="1" applyAlignment="1" applyProtection="1">
      <alignment horizontal="center" wrapText="1"/>
    </xf>
    <xf numFmtId="10" fontId="22" fillId="0" borderId="27" xfId="0" applyNumberFormat="1" applyFont="1" applyBorder="1" applyAlignment="1" applyProtection="1">
      <alignment horizontal="center"/>
    </xf>
    <xf numFmtId="9" fontId="22" fillId="0" borderId="27" xfId="10" applyFont="1" applyBorder="1" applyAlignment="1" applyProtection="1">
      <alignment horizontal="center"/>
    </xf>
    <xf numFmtId="0" fontId="22" fillId="0" borderId="27" xfId="0" applyFont="1" applyBorder="1" applyProtection="1"/>
    <xf numFmtId="0" fontId="22" fillId="0" borderId="0" xfId="0" applyFont="1" applyProtection="1"/>
    <xf numFmtId="181" fontId="22" fillId="0" borderId="0" xfId="0" applyNumberFormat="1" applyFont="1" applyProtection="1"/>
    <xf numFmtId="1" fontId="29" fillId="0" borderId="5" xfId="0" applyNumberFormat="1" applyFont="1" applyBorder="1" applyAlignment="1" applyProtection="1">
      <alignment horizontal="center" wrapText="1"/>
    </xf>
    <xf numFmtId="179" fontId="29" fillId="0" borderId="4" xfId="10" applyNumberFormat="1" applyFont="1" applyFill="1" applyBorder="1" applyAlignment="1" applyProtection="1">
      <alignment horizontal="center" wrapText="1"/>
    </xf>
    <xf numFmtId="181" fontId="29" fillId="0" borderId="3" xfId="0" applyNumberFormat="1" applyFont="1" applyBorder="1" applyAlignment="1" applyProtection="1">
      <alignment horizontal="center" wrapText="1"/>
    </xf>
    <xf numFmtId="10" fontId="22" fillId="4" borderId="34" xfId="0" applyNumberFormat="1" applyFont="1" applyFill="1" applyBorder="1" applyAlignment="1" applyProtection="1">
      <alignment horizontal="center" wrapText="1"/>
    </xf>
    <xf numFmtId="181" fontId="22" fillId="4" borderId="34" xfId="0" applyNumberFormat="1" applyFont="1" applyFill="1" applyBorder="1" applyAlignment="1" applyProtection="1">
      <alignment horizontal="center" wrapText="1"/>
    </xf>
    <xf numFmtId="0" fontId="32" fillId="0" borderId="0" xfId="0" applyFont="1" applyAlignment="1" applyProtection="1">
      <alignment horizontal="center" wrapText="1"/>
    </xf>
    <xf numFmtId="181" fontId="22" fillId="0" borderId="26" xfId="0" applyNumberFormat="1" applyFont="1" applyBorder="1" applyProtection="1"/>
    <xf numFmtId="0" fontId="54" fillId="0" borderId="27" xfId="0" applyFont="1" applyFill="1" applyBorder="1" applyAlignment="1" applyProtection="1">
      <alignment horizontal="center" wrapText="1"/>
    </xf>
    <xf numFmtId="0" fontId="32" fillId="0" borderId="27" xfId="0" applyFont="1" applyBorder="1" applyAlignment="1" applyProtection="1">
      <alignment horizontal="center" wrapText="1"/>
    </xf>
    <xf numFmtId="0" fontId="57" fillId="0" borderId="27" xfId="0" applyFont="1" applyFill="1" applyBorder="1" applyAlignment="1" applyProtection="1">
      <alignment horizontal="center" wrapText="1"/>
    </xf>
    <xf numFmtId="0" fontId="32" fillId="0" borderId="28" xfId="0" applyFont="1" applyBorder="1" applyAlignment="1" applyProtection="1">
      <alignment horizontal="center" wrapText="1"/>
    </xf>
    <xf numFmtId="183" fontId="22" fillId="0" borderId="0" xfId="1" applyNumberFormat="1" applyFont="1" applyProtection="1"/>
    <xf numFmtId="183" fontId="33" fillId="0" borderId="0" xfId="0" applyNumberFormat="1" applyFont="1" applyProtection="1"/>
    <xf numFmtId="181" fontId="22" fillId="0" borderId="11" xfId="0" applyNumberFormat="1" applyFont="1" applyBorder="1" applyProtection="1"/>
    <xf numFmtId="176" fontId="33" fillId="0" borderId="0" xfId="1" applyFont="1" applyProtection="1"/>
    <xf numFmtId="2" fontId="28" fillId="0" borderId="0" xfId="1" applyNumberFormat="1" applyFont="1" applyAlignment="1" applyProtection="1">
      <alignment horizontal="center"/>
    </xf>
    <xf numFmtId="176" fontId="28" fillId="0" borderId="0" xfId="1" applyFont="1" applyAlignment="1" applyProtection="1">
      <alignment horizontal="center"/>
    </xf>
    <xf numFmtId="176" fontId="22" fillId="0" borderId="0" xfId="1" applyFont="1" applyProtection="1"/>
    <xf numFmtId="178" fontId="22" fillId="0" borderId="0" xfId="1" applyNumberFormat="1" applyFont="1" applyProtection="1"/>
    <xf numFmtId="176" fontId="33" fillId="0" borderId="0" xfId="0" applyNumberFormat="1" applyFont="1" applyProtection="1"/>
    <xf numFmtId="181" fontId="38" fillId="14" borderId="24" xfId="0" applyNumberFormat="1" applyFont="1" applyFill="1" applyBorder="1" applyAlignment="1" applyProtection="1">
      <alignment horizontal="center" wrapText="1"/>
    </xf>
    <xf numFmtId="1" fontId="39" fillId="15" borderId="26" xfId="0" applyNumberFormat="1" applyFont="1" applyFill="1" applyBorder="1" applyAlignment="1" applyProtection="1">
      <alignment horizontal="center" wrapText="1"/>
    </xf>
    <xf numFmtId="1" fontId="39" fillId="15" borderId="27" xfId="0" applyNumberFormat="1" applyFont="1" applyFill="1" applyBorder="1" applyAlignment="1" applyProtection="1">
      <alignment horizontal="center" wrapText="1"/>
    </xf>
    <xf numFmtId="181" fontId="39" fillId="15" borderId="29" xfId="0" applyNumberFormat="1" applyFont="1" applyFill="1" applyBorder="1" applyAlignment="1" applyProtection="1">
      <alignment horizontal="center" wrapText="1"/>
    </xf>
    <xf numFmtId="1" fontId="39" fillId="15" borderId="30" xfId="0" applyNumberFormat="1" applyFont="1" applyFill="1" applyBorder="1" applyAlignment="1" applyProtection="1">
      <alignment horizontal="center" wrapText="1"/>
    </xf>
    <xf numFmtId="180" fontId="22" fillId="0" borderId="5" xfId="0" applyNumberFormat="1" applyFont="1" applyFill="1" applyBorder="1" applyAlignment="1" applyProtection="1">
      <alignment horizontal="center" wrapText="1"/>
      <protection locked="0"/>
    </xf>
    <xf numFmtId="180" fontId="34" fillId="0" borderId="37" xfId="0" applyNumberFormat="1" applyFont="1" applyFill="1" applyBorder="1" applyAlignment="1" applyProtection="1">
      <alignment horizontal="center" wrapText="1"/>
      <protection locked="0"/>
    </xf>
    <xf numFmtId="180" fontId="22" fillId="0" borderId="28" xfId="0" applyNumberFormat="1" applyFont="1" applyFill="1" applyBorder="1" applyAlignment="1" applyProtection="1">
      <alignment horizontal="center"/>
      <protection locked="0"/>
    </xf>
    <xf numFmtId="185" fontId="7" fillId="13" borderId="0" xfId="0" applyNumberFormat="1" applyFont="1" applyFill="1" applyBorder="1" applyAlignment="1" applyProtection="1">
      <alignment horizontal="center"/>
      <protection locked="0"/>
    </xf>
    <xf numFmtId="185" fontId="0" fillId="0" borderId="0" xfId="0" applyNumberFormat="1" applyFont="1" applyFill="1" applyBorder="1" applyAlignment="1" applyProtection="1">
      <alignment horizontal="center"/>
      <protection locked="0"/>
    </xf>
    <xf numFmtId="176" fontId="35" fillId="5" borderId="11" xfId="1" applyFont="1" applyFill="1" applyBorder="1" applyAlignment="1" applyProtection="1">
      <alignment horizontal="center" wrapText="1"/>
    </xf>
    <xf numFmtId="0" fontId="22" fillId="0" borderId="0" xfId="0" applyFont="1" applyFill="1" applyBorder="1" applyProtection="1"/>
    <xf numFmtId="0" fontId="22" fillId="0" borderId="0" xfId="0" applyFont="1" applyFill="1" applyProtection="1"/>
    <xf numFmtId="0" fontId="22" fillId="0" borderId="0" xfId="0" applyFont="1" applyFill="1" applyProtection="1">
      <protection locked="0"/>
    </xf>
    <xf numFmtId="184" fontId="59" fillId="0" borderId="0" xfId="1" applyNumberFormat="1" applyFont="1" applyFill="1" applyProtection="1"/>
    <xf numFmtId="177" fontId="59" fillId="0" borderId="0" xfId="1" applyNumberFormat="1" applyFont="1" applyFill="1" applyProtection="1"/>
    <xf numFmtId="1" fontId="22" fillId="0" borderId="0" xfId="0" applyNumberFormat="1" applyFont="1" applyFill="1" applyProtection="1"/>
    <xf numFmtId="176" fontId="59" fillId="0" borderId="0" xfId="1" applyFont="1" applyFill="1" applyProtection="1"/>
    <xf numFmtId="183" fontId="59" fillId="0" borderId="0" xfId="1" applyNumberFormat="1" applyFont="1" applyFill="1" applyProtection="1"/>
    <xf numFmtId="0" fontId="59" fillId="0" borderId="0" xfId="0" applyFont="1" applyFill="1" applyProtection="1"/>
    <xf numFmtId="0" fontId="56" fillId="0" borderId="0" xfId="11" applyFont="1" applyFill="1"/>
    <xf numFmtId="0" fontId="55" fillId="0" borderId="0" xfId="11" applyNumberFormat="1" applyFont="1" applyFill="1"/>
    <xf numFmtId="176" fontId="40" fillId="15" borderId="43" xfId="11" applyNumberFormat="1" applyFont="1" applyFill="1" applyBorder="1" applyAlignment="1">
      <alignment horizontal="center" vertical="center"/>
    </xf>
    <xf numFmtId="176" fontId="40" fillId="15" borderId="44" xfId="11" applyNumberFormat="1" applyFont="1" applyFill="1" applyBorder="1" applyAlignment="1">
      <alignment horizontal="center" vertical="center"/>
    </xf>
    <xf numFmtId="0" fontId="0" fillId="3" borderId="26" xfId="0" applyFill="1" applyBorder="1" applyAlignment="1" applyProtection="1">
      <alignment horizontal="center" wrapText="1"/>
    </xf>
    <xf numFmtId="0" fontId="0" fillId="3" borderId="28" xfId="0" applyFill="1" applyBorder="1" applyAlignment="1" applyProtection="1">
      <alignment horizontal="center" wrapText="1"/>
    </xf>
    <xf numFmtId="0" fontId="0" fillId="0" borderId="26" xfId="0" applyBorder="1" applyAlignment="1" applyProtection="1">
      <alignment horizontal="center" wrapText="1"/>
    </xf>
    <xf numFmtId="0" fontId="0" fillId="0" borderId="28" xfId="0" applyBorder="1" applyAlignment="1" applyProtection="1">
      <alignment horizontal="center" wrapText="1"/>
    </xf>
    <xf numFmtId="0" fontId="0" fillId="0" borderId="26" xfId="0" applyBorder="1" applyAlignment="1" applyProtection="1">
      <alignment horizontal="center"/>
    </xf>
    <xf numFmtId="0" fontId="0" fillId="0" borderId="28" xfId="0" applyBorder="1" applyAlignment="1" applyProtection="1">
      <alignment horizontal="center"/>
    </xf>
    <xf numFmtId="0" fontId="0" fillId="0" borderId="27" xfId="0" applyBorder="1" applyAlignment="1" applyProtection="1">
      <alignment horizontal="center"/>
    </xf>
  </cellXfs>
  <cellStyles count="18">
    <cellStyle name="Comma 2" xfId="16"/>
    <cellStyle name="F2" xfId="2"/>
    <cellStyle name="F3" xfId="3"/>
    <cellStyle name="F4" xfId="4"/>
    <cellStyle name="F5" xfId="5"/>
    <cellStyle name="F6" xfId="6"/>
    <cellStyle name="F7" xfId="7"/>
    <cellStyle name="F8" xfId="8"/>
    <cellStyle name="Normal 2" xfId="11"/>
    <cellStyle name="Normal 2 2" xfId="15"/>
    <cellStyle name="Normal 2 3" xfId="13"/>
    <cellStyle name="Normal 3" xfId="14"/>
    <cellStyle name="Normal 4" xfId="12"/>
    <cellStyle name="Normal_Hydra7newpilot" xfId="9"/>
    <cellStyle name="Percent 2" xfId="17"/>
    <cellStyle name="パーセント" xfId="10" builtinId="5"/>
    <cellStyle name="桁区切り [0.00]" xfId="1" builtinId="3"/>
    <cellStyle name="標準" xfId="0" builtinId="0"/>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4.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chartsheet" Target="chartsheets/sheet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hartsheet" Target="chartsheets/sheet2.xml"/><Relationship Id="rId11" Type="http://schemas.openxmlformats.org/officeDocument/2006/relationships/styles" Target="styles.xml"/><Relationship Id="rId5" Type="http://schemas.openxmlformats.org/officeDocument/2006/relationships/chartsheet" Target="chartsheets/sheet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5.xml"/></Relationships>
</file>

<file path=xl/charts/_rels/chart1.xml.rels><?xml version="1.0" encoding="UTF-8" standalone="yes"?>
<Relationships xmlns="http://schemas.openxmlformats.org/package/2006/relationships"><Relationship Id="rId3" Type="http://schemas.microsoft.com/office/2011/relationships/chartStyle" Target="style1.xml"/><Relationship Id="rId2" Type="http://schemas.microsoft.com/office/2011/relationships/chartColorStyle" Target="colors1.xml"/><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3" Type="http://schemas.microsoft.com/office/2011/relationships/chartStyle" Target="style2.xml"/><Relationship Id="rId2" Type="http://schemas.microsoft.com/office/2011/relationships/chartColorStyle" Target="colors2.xml"/><Relationship Id="rId1" Type="http://schemas.openxmlformats.org/officeDocument/2006/relationships/themeOverride" Target="../theme/themeOverride1.xml"/></Relationships>
</file>

<file path=xl/charts/_rels/chart3.xml.rels><?xml version="1.0" encoding="UTF-8" standalone="yes"?>
<Relationships xmlns="http://schemas.openxmlformats.org/package/2006/relationships"><Relationship Id="rId3" Type="http://schemas.microsoft.com/office/2011/relationships/chartStyle" Target="style3.xml"/><Relationship Id="rId2" Type="http://schemas.microsoft.com/office/2011/relationships/chartColorStyle" Target="colors3.xml"/><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Normalized Perm Flow with Cleanline</a:t>
            </a:r>
          </a:p>
        </c:rich>
      </c:tx>
      <c:overlay val="0"/>
      <c:spPr>
        <a:noFill/>
        <a:ln>
          <a:noFill/>
        </a:ln>
        <a:effectLst/>
      </c:spPr>
    </c:title>
    <c:autoTitleDeleted val="0"/>
    <c:plotArea>
      <c:layout>
        <c:manualLayout>
          <c:layoutTarget val="inner"/>
          <c:xMode val="edge"/>
          <c:yMode val="edge"/>
          <c:x val="7.0663470037821502E-2"/>
          <c:y val="8.8758350610458434E-2"/>
          <c:w val="0.89977155633323613"/>
          <c:h val="0.68160843232536494"/>
        </c:manualLayout>
      </c:layout>
      <c:scatterChart>
        <c:scatterStyle val="smoothMarker"/>
        <c:varyColors val="0"/>
        <c:ser>
          <c:idx val="0"/>
          <c:order val="0"/>
          <c:tx>
            <c:strRef>
              <c:f>Data!$T$5</c:f>
              <c:strCache>
                <c:ptCount val="1"/>
                <c:pt idx="0">
                  <c:v>Cleanline Norm Perm Flow GPM       (-15%)</c:v>
                </c:pt>
              </c:strCache>
            </c:strRef>
          </c:tx>
          <c:spPr>
            <a:ln w="9525" cap="rnd">
              <a:solidFill>
                <a:schemeClr val="accent1"/>
              </a:solidFill>
              <a:round/>
            </a:ln>
            <a:effectLst>
              <a:outerShdw blurRad="40000" dist="23000" dir="5400000" rotWithShape="0">
                <a:srgbClr val="000000">
                  <a:alpha val="35000"/>
                </a:srgbClr>
              </a:outerShdw>
            </a:effectLst>
          </c:spPr>
          <c:marker>
            <c:symbol val="circle"/>
            <c:size val="6"/>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w="9525" cap="rnd">
                <a:solidFill>
                  <a:schemeClr val="accent1"/>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xVal>
            <c:numRef>
              <c:f>[0]!Date</c:f>
              <c:numCache>
                <c:formatCode>yyyy/m/d\ h:mm;@</c:formatCode>
                <c:ptCount val="34"/>
                <c:pt idx="0">
                  <c:v>42010</c:v>
                </c:pt>
                <c:pt idx="1">
                  <c:v>42011</c:v>
                </c:pt>
                <c:pt idx="2">
                  <c:v>42012</c:v>
                </c:pt>
                <c:pt idx="3">
                  <c:v>42013</c:v>
                </c:pt>
                <c:pt idx="4">
                  <c:v>42014</c:v>
                </c:pt>
                <c:pt idx="5">
                  <c:v>42015</c:v>
                </c:pt>
                <c:pt idx="6">
                  <c:v>42016</c:v>
                </c:pt>
                <c:pt idx="7">
                  <c:v>42017</c:v>
                </c:pt>
                <c:pt idx="8">
                  <c:v>42018</c:v>
                </c:pt>
                <c:pt idx="9">
                  <c:v>42019</c:v>
                </c:pt>
                <c:pt idx="10">
                  <c:v>42020</c:v>
                </c:pt>
                <c:pt idx="11">
                  <c:v>42021</c:v>
                </c:pt>
                <c:pt idx="12">
                  <c:v>42022</c:v>
                </c:pt>
                <c:pt idx="13">
                  <c:v>42023</c:v>
                </c:pt>
                <c:pt idx="14">
                  <c:v>42024</c:v>
                </c:pt>
                <c:pt idx="15">
                  <c:v>42025</c:v>
                </c:pt>
                <c:pt idx="16">
                  <c:v>42026</c:v>
                </c:pt>
                <c:pt idx="17">
                  <c:v>42027</c:v>
                </c:pt>
                <c:pt idx="18">
                  <c:v>42028</c:v>
                </c:pt>
                <c:pt idx="19">
                  <c:v>42029</c:v>
                </c:pt>
                <c:pt idx="20">
                  <c:v>42030</c:v>
                </c:pt>
                <c:pt idx="21">
                  <c:v>42031</c:v>
                </c:pt>
                <c:pt idx="22">
                  <c:v>42032</c:v>
                </c:pt>
                <c:pt idx="23">
                  <c:v>42033</c:v>
                </c:pt>
                <c:pt idx="24">
                  <c:v>42034</c:v>
                </c:pt>
                <c:pt idx="25">
                  <c:v>42035</c:v>
                </c:pt>
                <c:pt idx="26">
                  <c:v>42036</c:v>
                </c:pt>
                <c:pt idx="27">
                  <c:v>42037</c:v>
                </c:pt>
                <c:pt idx="28">
                  <c:v>42038</c:v>
                </c:pt>
                <c:pt idx="29">
                  <c:v>42039</c:v>
                </c:pt>
                <c:pt idx="30">
                  <c:v>42040</c:v>
                </c:pt>
                <c:pt idx="31">
                  <c:v>42041</c:v>
                </c:pt>
                <c:pt idx="32">
                  <c:v>42042</c:v>
                </c:pt>
                <c:pt idx="33">
                  <c:v>42043</c:v>
                </c:pt>
              </c:numCache>
            </c:numRef>
          </c:xVal>
          <c:yVal>
            <c:numRef>
              <c:f>[0]!CleanPermFlow</c:f>
              <c:numCache>
                <c:formatCode>0.0</c:formatCode>
                <c:ptCount val="34"/>
                <c:pt idx="0">
                  <c:v>16.149999999999999</c:v>
                </c:pt>
                <c:pt idx="1">
                  <c:v>16.149999999999999</c:v>
                </c:pt>
                <c:pt idx="2">
                  <c:v>16.149999999999999</c:v>
                </c:pt>
                <c:pt idx="3">
                  <c:v>16.149999999999999</c:v>
                </c:pt>
                <c:pt idx="4">
                  <c:v>16.149999999999999</c:v>
                </c:pt>
                <c:pt idx="5">
                  <c:v>16.149999999999999</c:v>
                </c:pt>
                <c:pt idx="6">
                  <c:v>16.149999999999999</c:v>
                </c:pt>
                <c:pt idx="7">
                  <c:v>16.149999999999999</c:v>
                </c:pt>
                <c:pt idx="8">
                  <c:v>16.149999999999999</c:v>
                </c:pt>
                <c:pt idx="9">
                  <c:v>16.149999999999999</c:v>
                </c:pt>
                <c:pt idx="10">
                  <c:v>16.149999999999999</c:v>
                </c:pt>
                <c:pt idx="11">
                  <c:v>16.149999999999999</c:v>
                </c:pt>
                <c:pt idx="12">
                  <c:v>16.149999999999999</c:v>
                </c:pt>
                <c:pt idx="13">
                  <c:v>16.149999999999999</c:v>
                </c:pt>
                <c:pt idx="14">
                  <c:v>16.149999999999999</c:v>
                </c:pt>
                <c:pt idx="15">
                  <c:v>16.149999999999999</c:v>
                </c:pt>
                <c:pt idx="16">
                  <c:v>16.149999999999999</c:v>
                </c:pt>
                <c:pt idx="17">
                  <c:v>16.149999999999999</c:v>
                </c:pt>
                <c:pt idx="18">
                  <c:v>16.149999999999999</c:v>
                </c:pt>
                <c:pt idx="19">
                  <c:v>16.149999999999999</c:v>
                </c:pt>
                <c:pt idx="20">
                  <c:v>16.149999999999999</c:v>
                </c:pt>
                <c:pt idx="21">
                  <c:v>16.149999999999999</c:v>
                </c:pt>
                <c:pt idx="22">
                  <c:v>16.149999999999999</c:v>
                </c:pt>
                <c:pt idx="23">
                  <c:v>16.149999999999999</c:v>
                </c:pt>
                <c:pt idx="24">
                  <c:v>16.149999999999999</c:v>
                </c:pt>
                <c:pt idx="25">
                  <c:v>16.149999999999999</c:v>
                </c:pt>
                <c:pt idx="26">
                  <c:v>16.149999999999999</c:v>
                </c:pt>
                <c:pt idx="27">
                  <c:v>16.149999999999999</c:v>
                </c:pt>
                <c:pt idx="28">
                  <c:v>16.149999999999999</c:v>
                </c:pt>
                <c:pt idx="29">
                  <c:v>16.149999999999999</c:v>
                </c:pt>
                <c:pt idx="30">
                  <c:v>16.149999999999999</c:v>
                </c:pt>
                <c:pt idx="31">
                  <c:v>16.149999999999999</c:v>
                </c:pt>
                <c:pt idx="32">
                  <c:v>16.149999999999999</c:v>
                </c:pt>
                <c:pt idx="33">
                  <c:v>16.149999999999999</c:v>
                </c:pt>
              </c:numCache>
            </c:numRef>
          </c:yVal>
          <c:smooth val="1"/>
          <c:extLst xmlns:c16r2="http://schemas.microsoft.com/office/drawing/2015/06/chart">
            <c:ext xmlns:c16="http://schemas.microsoft.com/office/drawing/2014/chart" uri="{C3380CC4-5D6E-409C-BE32-E72D297353CC}">
              <c16:uniqueId val="{00000000-F220-4656-AD84-3E6DCED46459}"/>
            </c:ext>
          </c:extLst>
        </c:ser>
        <c:ser>
          <c:idx val="1"/>
          <c:order val="1"/>
          <c:tx>
            <c:strRef>
              <c:f>Data!$P$5</c:f>
              <c:strCache>
                <c:ptCount val="1"/>
                <c:pt idx="0">
                  <c:v>Overall Perm Flow Normalized GPM</c:v>
                </c:pt>
              </c:strCache>
            </c:strRef>
          </c:tx>
          <c:spPr>
            <a:ln w="9525" cap="rnd">
              <a:solidFill>
                <a:schemeClr val="accent2"/>
              </a:solidFill>
              <a:round/>
            </a:ln>
            <a:effectLst>
              <a:outerShdw blurRad="40000" dist="23000" dir="5400000" rotWithShape="0">
                <a:srgbClr val="000000">
                  <a:alpha val="35000"/>
                </a:srgbClr>
              </a:outerShdw>
            </a:effectLst>
          </c:spPr>
          <c:marker>
            <c:symbol val="circle"/>
            <c:size val="6"/>
            <c:spPr>
              <a:gradFill rotWithShape="1">
                <a:gsLst>
                  <a:gs pos="0">
                    <a:schemeClr val="accent2">
                      <a:shade val="51000"/>
                      <a:satMod val="130000"/>
                    </a:schemeClr>
                  </a:gs>
                  <a:gs pos="80000">
                    <a:schemeClr val="accent2">
                      <a:shade val="93000"/>
                      <a:satMod val="130000"/>
                    </a:schemeClr>
                  </a:gs>
                  <a:gs pos="100000">
                    <a:schemeClr val="accent2">
                      <a:shade val="94000"/>
                      <a:satMod val="135000"/>
                    </a:schemeClr>
                  </a:gs>
                </a:gsLst>
                <a:lin ang="16200000" scaled="0"/>
              </a:gradFill>
              <a:ln w="9525" cap="rnd">
                <a:solidFill>
                  <a:schemeClr val="accent2"/>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xVal>
            <c:numRef>
              <c:f>[0]!Date</c:f>
              <c:numCache>
                <c:formatCode>yyyy/m/d\ h:mm;@</c:formatCode>
                <c:ptCount val="34"/>
                <c:pt idx="0">
                  <c:v>42010</c:v>
                </c:pt>
                <c:pt idx="1">
                  <c:v>42011</c:v>
                </c:pt>
                <c:pt idx="2">
                  <c:v>42012</c:v>
                </c:pt>
                <c:pt idx="3">
                  <c:v>42013</c:v>
                </c:pt>
                <c:pt idx="4">
                  <c:v>42014</c:v>
                </c:pt>
                <c:pt idx="5">
                  <c:v>42015</c:v>
                </c:pt>
                <c:pt idx="6">
                  <c:v>42016</c:v>
                </c:pt>
                <c:pt idx="7">
                  <c:v>42017</c:v>
                </c:pt>
                <c:pt idx="8">
                  <c:v>42018</c:v>
                </c:pt>
                <c:pt idx="9">
                  <c:v>42019</c:v>
                </c:pt>
                <c:pt idx="10">
                  <c:v>42020</c:v>
                </c:pt>
                <c:pt idx="11">
                  <c:v>42021</c:v>
                </c:pt>
                <c:pt idx="12">
                  <c:v>42022</c:v>
                </c:pt>
                <c:pt idx="13">
                  <c:v>42023</c:v>
                </c:pt>
                <c:pt idx="14">
                  <c:v>42024</c:v>
                </c:pt>
                <c:pt idx="15">
                  <c:v>42025</c:v>
                </c:pt>
                <c:pt idx="16">
                  <c:v>42026</c:v>
                </c:pt>
                <c:pt idx="17">
                  <c:v>42027</c:v>
                </c:pt>
                <c:pt idx="18">
                  <c:v>42028</c:v>
                </c:pt>
                <c:pt idx="19">
                  <c:v>42029</c:v>
                </c:pt>
                <c:pt idx="20">
                  <c:v>42030</c:v>
                </c:pt>
                <c:pt idx="21">
                  <c:v>42031</c:v>
                </c:pt>
                <c:pt idx="22">
                  <c:v>42032</c:v>
                </c:pt>
                <c:pt idx="23">
                  <c:v>42033</c:v>
                </c:pt>
                <c:pt idx="24">
                  <c:v>42034</c:v>
                </c:pt>
                <c:pt idx="25">
                  <c:v>42035</c:v>
                </c:pt>
                <c:pt idx="26">
                  <c:v>42036</c:v>
                </c:pt>
                <c:pt idx="27">
                  <c:v>42037</c:v>
                </c:pt>
                <c:pt idx="28">
                  <c:v>42038</c:v>
                </c:pt>
                <c:pt idx="29">
                  <c:v>42039</c:v>
                </c:pt>
                <c:pt idx="30">
                  <c:v>42040</c:v>
                </c:pt>
                <c:pt idx="31">
                  <c:v>42041</c:v>
                </c:pt>
                <c:pt idx="32">
                  <c:v>42042</c:v>
                </c:pt>
                <c:pt idx="33">
                  <c:v>42043</c:v>
                </c:pt>
              </c:numCache>
            </c:numRef>
          </c:xVal>
          <c:yVal>
            <c:numRef>
              <c:f>[0]!NormPermFlow</c:f>
              <c:numCache>
                <c:formatCode>_(* #,##0.00_);_(* \(#,##0.00\);_(* "-"??_);_(@_)</c:formatCode>
                <c:ptCount val="34"/>
                <c:pt idx="0">
                  <c:v>19</c:v>
                </c:pt>
                <c:pt idx="1">
                  <c:v>19</c:v>
                </c:pt>
                <c:pt idx="2">
                  <c:v>19</c:v>
                </c:pt>
                <c:pt idx="3">
                  <c:v>19</c:v>
                </c:pt>
                <c:pt idx="4">
                  <c:v>19</c:v>
                </c:pt>
                <c:pt idx="5">
                  <c:v>19</c:v>
                </c:pt>
                <c:pt idx="6">
                  <c:v>17.792222026686208</c:v>
                </c:pt>
                <c:pt idx="7">
                  <c:v>17.878580988304297</c:v>
                </c:pt>
                <c:pt idx="8">
                  <c:v>17.96481827248158</c:v>
                </c:pt>
                <c:pt idx="9">
                  <c:v>18.054151730374386</c:v>
                </c:pt>
                <c:pt idx="10">
                  <c:v>18.148858733549577</c:v>
                </c:pt>
                <c:pt idx="11">
                  <c:v>18.252202770341626</c:v>
                </c:pt>
                <c:pt idx="12">
                  <c:v>18.366373081464609</c:v>
                </c:pt>
                <c:pt idx="13">
                  <c:v>18.49505199012378</c:v>
                </c:pt>
                <c:pt idx="14">
                  <c:v>18.640883609309643</c:v>
                </c:pt>
                <c:pt idx="15">
                  <c:v>18.807785533158441</c:v>
                </c:pt>
                <c:pt idx="16">
                  <c:v>19</c:v>
                </c:pt>
                <c:pt idx="17">
                  <c:v>19.541794358789911</c:v>
                </c:pt>
                <c:pt idx="18">
                  <c:v>19.980664231089289</c:v>
                </c:pt>
                <c:pt idx="19">
                  <c:v>20.323901969554399</c:v>
                </c:pt>
                <c:pt idx="20">
                  <c:v>20.685051713417675</c:v>
                </c:pt>
                <c:pt idx="21">
                  <c:v>21.064223565006365</c:v>
                </c:pt>
                <c:pt idx="22">
                  <c:v>21.462557858838363</c:v>
                </c:pt>
                <c:pt idx="23">
                  <c:v>21.880809633860821</c:v>
                </c:pt>
                <c:pt idx="24">
                  <c:v>22.097544110131427</c:v>
                </c:pt>
                <c:pt idx="25">
                  <c:v>21.880809633860821</c:v>
                </c:pt>
                <c:pt idx="26">
                  <c:v>21.462557858838363</c:v>
                </c:pt>
                <c:pt idx="27">
                  <c:v>21.064223565006365</c:v>
                </c:pt>
                <c:pt idx="28">
                  <c:v>20.685051713417675</c:v>
                </c:pt>
                <c:pt idx="29">
                  <c:v>20.323901969554399</c:v>
                </c:pt>
                <c:pt idx="30">
                  <c:v>19.980664231089289</c:v>
                </c:pt>
                <c:pt idx="31">
                  <c:v>19.541794358789911</c:v>
                </c:pt>
                <c:pt idx="32">
                  <c:v>19</c:v>
                </c:pt>
                <c:pt idx="33">
                  <c:v>18.807785533158441</c:v>
                </c:pt>
              </c:numCache>
            </c:numRef>
          </c:yVal>
          <c:smooth val="1"/>
          <c:extLst xmlns:c16r2="http://schemas.microsoft.com/office/drawing/2015/06/chart">
            <c:ext xmlns:c16="http://schemas.microsoft.com/office/drawing/2014/chart" uri="{C3380CC4-5D6E-409C-BE32-E72D297353CC}">
              <c16:uniqueId val="{00000001-F220-4656-AD84-3E6DCED46459}"/>
            </c:ext>
          </c:extLst>
        </c:ser>
        <c:dLbls>
          <c:showLegendKey val="0"/>
          <c:showVal val="0"/>
          <c:showCatName val="0"/>
          <c:showSerName val="0"/>
          <c:showPercent val="0"/>
          <c:showBubbleSize val="0"/>
        </c:dLbls>
        <c:axId val="162001280"/>
        <c:axId val="162003584"/>
      </c:scatterChart>
      <c:valAx>
        <c:axId val="16200128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r>
                  <a:rPr lang="en-US"/>
                  <a:t>DATE</a:t>
                </a:r>
              </a:p>
            </c:rich>
          </c:tx>
          <c:overlay val="0"/>
          <c:spPr>
            <a:noFill/>
            <a:ln>
              <a:noFill/>
            </a:ln>
            <a:effectLst/>
          </c:spPr>
        </c:title>
        <c:numFmt formatCode="yyyy/m/d\ h:mm;@"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62003584"/>
        <c:crosses val="autoZero"/>
        <c:crossBetween val="midCat"/>
      </c:valAx>
      <c:valAx>
        <c:axId val="1620035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r>
                  <a:rPr lang="en-US"/>
                  <a:t>Permeate Flow</a:t>
                </a:r>
              </a:p>
            </c:rich>
          </c:tx>
          <c:overlay val="0"/>
          <c:spPr>
            <a:noFill/>
            <a:ln>
              <a:noFill/>
            </a:ln>
            <a:effectLst/>
          </c:spPr>
        </c:title>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62001280"/>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System Normalized Salt Passage with CIP</a:t>
            </a:r>
            <a:r>
              <a:rPr lang="en-US" baseline="0"/>
              <a:t> line</a:t>
            </a:r>
            <a:endParaRPr lang="en-US"/>
          </a:p>
        </c:rich>
      </c:tx>
      <c:layout>
        <c:manualLayout>
          <c:xMode val="edge"/>
          <c:yMode val="edge"/>
          <c:x val="0.34705228031145724"/>
          <c:y val="1.9639934533551555E-2"/>
        </c:manualLayout>
      </c:layout>
      <c:overlay val="0"/>
      <c:spPr>
        <a:noFill/>
        <a:ln>
          <a:noFill/>
        </a:ln>
        <a:effectLst/>
      </c:spPr>
    </c:title>
    <c:autoTitleDeleted val="0"/>
    <c:plotArea>
      <c:layout>
        <c:manualLayout>
          <c:layoutTarget val="inner"/>
          <c:xMode val="edge"/>
          <c:yMode val="edge"/>
          <c:x val="7.6503302343579688E-2"/>
          <c:y val="0.13855002167592412"/>
          <c:w val="0.79756293667516909"/>
          <c:h val="0.71470627535194464"/>
        </c:manualLayout>
      </c:layout>
      <c:scatterChart>
        <c:scatterStyle val="lineMarker"/>
        <c:varyColors val="0"/>
        <c:ser>
          <c:idx val="0"/>
          <c:order val="0"/>
          <c:tx>
            <c:strRef>
              <c:f>Data!$S$5</c:f>
              <c:strCache>
                <c:ptCount val="1"/>
                <c:pt idx="0">
                  <c:v>Cleanline Norm SP (+ 20%)</c:v>
                </c:pt>
              </c:strCache>
            </c:strRef>
          </c:tx>
          <c:spPr>
            <a:ln w="9525" cap="rnd">
              <a:solidFill>
                <a:schemeClr val="accent1"/>
              </a:solidFill>
              <a:round/>
            </a:ln>
            <a:effectLst>
              <a:outerShdw blurRad="40000" dist="23000" dir="5400000" rotWithShape="0">
                <a:srgbClr val="000000">
                  <a:alpha val="35000"/>
                </a:srgbClr>
              </a:outerShdw>
            </a:effectLst>
          </c:spPr>
          <c:marker>
            <c:symbol val="circle"/>
            <c:size val="6"/>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w="9525" cap="rnd">
                <a:solidFill>
                  <a:schemeClr val="accent1"/>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xVal>
            <c:numRef>
              <c:f>[0]!Date</c:f>
              <c:numCache>
                <c:formatCode>yyyy/m/d\ h:mm;@</c:formatCode>
                <c:ptCount val="34"/>
                <c:pt idx="0">
                  <c:v>42010</c:v>
                </c:pt>
                <c:pt idx="1">
                  <c:v>42011</c:v>
                </c:pt>
                <c:pt idx="2">
                  <c:v>42012</c:v>
                </c:pt>
                <c:pt idx="3">
                  <c:v>42013</c:v>
                </c:pt>
                <c:pt idx="4">
                  <c:v>42014</c:v>
                </c:pt>
                <c:pt idx="5">
                  <c:v>42015</c:v>
                </c:pt>
                <c:pt idx="6">
                  <c:v>42016</c:v>
                </c:pt>
                <c:pt idx="7">
                  <c:v>42017</c:v>
                </c:pt>
                <c:pt idx="8">
                  <c:v>42018</c:v>
                </c:pt>
                <c:pt idx="9">
                  <c:v>42019</c:v>
                </c:pt>
                <c:pt idx="10">
                  <c:v>42020</c:v>
                </c:pt>
                <c:pt idx="11">
                  <c:v>42021</c:v>
                </c:pt>
                <c:pt idx="12">
                  <c:v>42022</c:v>
                </c:pt>
                <c:pt idx="13">
                  <c:v>42023</c:v>
                </c:pt>
                <c:pt idx="14">
                  <c:v>42024</c:v>
                </c:pt>
                <c:pt idx="15">
                  <c:v>42025</c:v>
                </c:pt>
                <c:pt idx="16">
                  <c:v>42026</c:v>
                </c:pt>
                <c:pt idx="17">
                  <c:v>42027</c:v>
                </c:pt>
                <c:pt idx="18">
                  <c:v>42028</c:v>
                </c:pt>
                <c:pt idx="19">
                  <c:v>42029</c:v>
                </c:pt>
                <c:pt idx="20">
                  <c:v>42030</c:v>
                </c:pt>
                <c:pt idx="21">
                  <c:v>42031</c:v>
                </c:pt>
                <c:pt idx="22">
                  <c:v>42032</c:v>
                </c:pt>
                <c:pt idx="23">
                  <c:v>42033</c:v>
                </c:pt>
                <c:pt idx="24">
                  <c:v>42034</c:v>
                </c:pt>
                <c:pt idx="25">
                  <c:v>42035</c:v>
                </c:pt>
                <c:pt idx="26">
                  <c:v>42036</c:v>
                </c:pt>
                <c:pt idx="27">
                  <c:v>42037</c:v>
                </c:pt>
                <c:pt idx="28">
                  <c:v>42038</c:v>
                </c:pt>
                <c:pt idx="29">
                  <c:v>42039</c:v>
                </c:pt>
                <c:pt idx="30">
                  <c:v>42040</c:v>
                </c:pt>
                <c:pt idx="31">
                  <c:v>42041</c:v>
                </c:pt>
                <c:pt idx="32">
                  <c:v>42042</c:v>
                </c:pt>
                <c:pt idx="33">
                  <c:v>42043</c:v>
                </c:pt>
              </c:numCache>
            </c:numRef>
          </c:xVal>
          <c:yVal>
            <c:numRef>
              <c:f>[0]!CleanSP</c:f>
              <c:numCache>
                <c:formatCode>0.00%</c:formatCode>
                <c:ptCount val="34"/>
                <c:pt idx="0">
                  <c:v>2.1870170862698431E-3</c:v>
                </c:pt>
                <c:pt idx="1">
                  <c:v>2.1870170862698431E-3</c:v>
                </c:pt>
                <c:pt idx="2">
                  <c:v>2.1870170862698431E-3</c:v>
                </c:pt>
                <c:pt idx="3">
                  <c:v>2.1870170862698431E-3</c:v>
                </c:pt>
                <c:pt idx="4">
                  <c:v>2.1870170862698431E-3</c:v>
                </c:pt>
                <c:pt idx="5">
                  <c:v>2.1870170862698431E-3</c:v>
                </c:pt>
                <c:pt idx="6">
                  <c:v>2.1870170862698431E-3</c:v>
                </c:pt>
                <c:pt idx="7">
                  <c:v>2.1870170862698431E-3</c:v>
                </c:pt>
                <c:pt idx="8">
                  <c:v>2.1870170862698431E-3</c:v>
                </c:pt>
                <c:pt idx="9">
                  <c:v>2.1870170862698431E-3</c:v>
                </c:pt>
                <c:pt idx="10">
                  <c:v>2.1870170862698431E-3</c:v>
                </c:pt>
                <c:pt idx="11">
                  <c:v>2.1870170862698431E-3</c:v>
                </c:pt>
                <c:pt idx="12">
                  <c:v>2.1870170862698431E-3</c:v>
                </c:pt>
                <c:pt idx="13">
                  <c:v>2.1870170862698431E-3</c:v>
                </c:pt>
                <c:pt idx="14">
                  <c:v>2.1870170862698431E-3</c:v>
                </c:pt>
                <c:pt idx="15">
                  <c:v>2.1870170862698431E-3</c:v>
                </c:pt>
                <c:pt idx="16">
                  <c:v>2.1870170862698431E-3</c:v>
                </c:pt>
                <c:pt idx="17">
                  <c:v>2.1870170862698431E-3</c:v>
                </c:pt>
                <c:pt idx="18">
                  <c:v>2.1870170862698431E-3</c:v>
                </c:pt>
                <c:pt idx="19">
                  <c:v>2.1870170862698431E-3</c:v>
                </c:pt>
                <c:pt idx="20">
                  <c:v>2.1870170862698431E-3</c:v>
                </c:pt>
                <c:pt idx="21">
                  <c:v>2.1870170862698431E-3</c:v>
                </c:pt>
                <c:pt idx="22">
                  <c:v>2.1870170862698431E-3</c:v>
                </c:pt>
                <c:pt idx="23">
                  <c:v>2.1870170862698431E-3</c:v>
                </c:pt>
                <c:pt idx="24">
                  <c:v>2.1870170862698431E-3</c:v>
                </c:pt>
                <c:pt idx="25">
                  <c:v>2.1870170862698431E-3</c:v>
                </c:pt>
                <c:pt idx="26">
                  <c:v>2.1870170862698431E-3</c:v>
                </c:pt>
                <c:pt idx="27">
                  <c:v>2.1870170862698431E-3</c:v>
                </c:pt>
                <c:pt idx="28">
                  <c:v>2.1870170862698431E-3</c:v>
                </c:pt>
                <c:pt idx="29">
                  <c:v>2.1870170862698431E-3</c:v>
                </c:pt>
                <c:pt idx="30">
                  <c:v>2.1870170862698431E-3</c:v>
                </c:pt>
                <c:pt idx="31">
                  <c:v>2.1870170862698431E-3</c:v>
                </c:pt>
                <c:pt idx="32">
                  <c:v>2.1870170862698431E-3</c:v>
                </c:pt>
                <c:pt idx="33">
                  <c:v>2.1870170862698431E-3</c:v>
                </c:pt>
              </c:numCache>
            </c:numRef>
          </c:yVal>
          <c:smooth val="0"/>
          <c:extLst xmlns:c16r2="http://schemas.microsoft.com/office/drawing/2015/06/chart">
            <c:ext xmlns:c16="http://schemas.microsoft.com/office/drawing/2014/chart" uri="{C3380CC4-5D6E-409C-BE32-E72D297353CC}">
              <c16:uniqueId val="{00000000-DC03-40C4-997B-4426CDA5C7A3}"/>
            </c:ext>
          </c:extLst>
        </c:ser>
        <c:ser>
          <c:idx val="1"/>
          <c:order val="1"/>
          <c:tx>
            <c:strRef>
              <c:f>Data!$Q$5</c:f>
              <c:strCache>
                <c:ptCount val="1"/>
                <c:pt idx="0">
                  <c:v>Overall Salt Passage Normalized </c:v>
                </c:pt>
              </c:strCache>
            </c:strRef>
          </c:tx>
          <c:spPr>
            <a:ln w="9525" cap="rnd">
              <a:solidFill>
                <a:schemeClr val="accent2"/>
              </a:solidFill>
              <a:round/>
            </a:ln>
            <a:effectLst>
              <a:outerShdw blurRad="40000" dist="23000" dir="5400000" rotWithShape="0">
                <a:srgbClr val="000000">
                  <a:alpha val="35000"/>
                </a:srgbClr>
              </a:outerShdw>
            </a:effectLst>
          </c:spPr>
          <c:marker>
            <c:symbol val="circle"/>
            <c:size val="6"/>
            <c:spPr>
              <a:gradFill rotWithShape="1">
                <a:gsLst>
                  <a:gs pos="0">
                    <a:schemeClr val="accent2">
                      <a:shade val="51000"/>
                      <a:satMod val="130000"/>
                    </a:schemeClr>
                  </a:gs>
                  <a:gs pos="80000">
                    <a:schemeClr val="accent2">
                      <a:shade val="93000"/>
                      <a:satMod val="130000"/>
                    </a:schemeClr>
                  </a:gs>
                  <a:gs pos="100000">
                    <a:schemeClr val="accent2">
                      <a:shade val="94000"/>
                      <a:satMod val="135000"/>
                    </a:schemeClr>
                  </a:gs>
                </a:gsLst>
                <a:lin ang="16200000" scaled="0"/>
              </a:gradFill>
              <a:ln w="9525" cap="rnd">
                <a:solidFill>
                  <a:schemeClr val="accent2"/>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xVal>
            <c:numRef>
              <c:f>[0]!Date</c:f>
              <c:numCache>
                <c:formatCode>yyyy/m/d\ h:mm;@</c:formatCode>
                <c:ptCount val="34"/>
                <c:pt idx="0">
                  <c:v>42010</c:v>
                </c:pt>
                <c:pt idx="1">
                  <c:v>42011</c:v>
                </c:pt>
                <c:pt idx="2">
                  <c:v>42012</c:v>
                </c:pt>
                <c:pt idx="3">
                  <c:v>42013</c:v>
                </c:pt>
                <c:pt idx="4">
                  <c:v>42014</c:v>
                </c:pt>
                <c:pt idx="5">
                  <c:v>42015</c:v>
                </c:pt>
                <c:pt idx="6">
                  <c:v>42016</c:v>
                </c:pt>
                <c:pt idx="7">
                  <c:v>42017</c:v>
                </c:pt>
                <c:pt idx="8">
                  <c:v>42018</c:v>
                </c:pt>
                <c:pt idx="9">
                  <c:v>42019</c:v>
                </c:pt>
                <c:pt idx="10">
                  <c:v>42020</c:v>
                </c:pt>
                <c:pt idx="11">
                  <c:v>42021</c:v>
                </c:pt>
                <c:pt idx="12">
                  <c:v>42022</c:v>
                </c:pt>
                <c:pt idx="13">
                  <c:v>42023</c:v>
                </c:pt>
                <c:pt idx="14">
                  <c:v>42024</c:v>
                </c:pt>
                <c:pt idx="15">
                  <c:v>42025</c:v>
                </c:pt>
                <c:pt idx="16">
                  <c:v>42026</c:v>
                </c:pt>
                <c:pt idx="17">
                  <c:v>42027</c:v>
                </c:pt>
                <c:pt idx="18">
                  <c:v>42028</c:v>
                </c:pt>
                <c:pt idx="19">
                  <c:v>42029</c:v>
                </c:pt>
                <c:pt idx="20">
                  <c:v>42030</c:v>
                </c:pt>
                <c:pt idx="21">
                  <c:v>42031</c:v>
                </c:pt>
                <c:pt idx="22">
                  <c:v>42032</c:v>
                </c:pt>
                <c:pt idx="23">
                  <c:v>42033</c:v>
                </c:pt>
                <c:pt idx="24">
                  <c:v>42034</c:v>
                </c:pt>
                <c:pt idx="25">
                  <c:v>42035</c:v>
                </c:pt>
                <c:pt idx="26">
                  <c:v>42036</c:v>
                </c:pt>
                <c:pt idx="27">
                  <c:v>42037</c:v>
                </c:pt>
                <c:pt idx="28">
                  <c:v>42038</c:v>
                </c:pt>
                <c:pt idx="29">
                  <c:v>42039</c:v>
                </c:pt>
                <c:pt idx="30">
                  <c:v>42040</c:v>
                </c:pt>
                <c:pt idx="31">
                  <c:v>42041</c:v>
                </c:pt>
                <c:pt idx="32">
                  <c:v>42042</c:v>
                </c:pt>
                <c:pt idx="33">
                  <c:v>42043</c:v>
                </c:pt>
              </c:numCache>
            </c:numRef>
          </c:xVal>
          <c:yVal>
            <c:numRef>
              <c:f>[0]!NormSP</c:f>
              <c:numCache>
                <c:formatCode>0.00%</c:formatCode>
                <c:ptCount val="34"/>
                <c:pt idx="0">
                  <c:v>1.8225142385582024E-3</c:v>
                </c:pt>
                <c:pt idx="1">
                  <c:v>1.8225142385582024E-3</c:v>
                </c:pt>
                <c:pt idx="2">
                  <c:v>1.8225142385582024E-3</c:v>
                </c:pt>
                <c:pt idx="3">
                  <c:v>1.8225142385582024E-3</c:v>
                </c:pt>
                <c:pt idx="4">
                  <c:v>1.8225142385582024E-3</c:v>
                </c:pt>
                <c:pt idx="5">
                  <c:v>1.8225142385582024E-3</c:v>
                </c:pt>
                <c:pt idx="6">
                  <c:v>1.6800603439209689E-3</c:v>
                </c:pt>
                <c:pt idx="7">
                  <c:v>1.669724481562523E-3</c:v>
                </c:pt>
                <c:pt idx="8">
                  <c:v>1.6668935568159046E-3</c:v>
                </c:pt>
                <c:pt idx="9">
                  <c:v>1.6717527130488967E-3</c:v>
                </c:pt>
                <c:pt idx="10">
                  <c:v>1.6823219528248707E-3</c:v>
                </c:pt>
                <c:pt idx="11">
                  <c:v>1.6980983187391868E-3</c:v>
                </c:pt>
                <c:pt idx="12">
                  <c:v>1.7139923967639491E-3</c:v>
                </c:pt>
                <c:pt idx="13">
                  <c:v>1.7325424745163929E-3</c:v>
                </c:pt>
                <c:pt idx="14">
                  <c:v>1.7574476797514399E-3</c:v>
                </c:pt>
                <c:pt idx="15">
                  <c:v>1.7874959245848289E-3</c:v>
                </c:pt>
                <c:pt idx="16">
                  <c:v>1.8225142385582024E-3</c:v>
                </c:pt>
                <c:pt idx="17">
                  <c:v>1.850658601088743E-3</c:v>
                </c:pt>
                <c:pt idx="18">
                  <c:v>1.881316052213829E-3</c:v>
                </c:pt>
                <c:pt idx="19">
                  <c:v>1.9174057436547722E-3</c:v>
                </c:pt>
                <c:pt idx="20">
                  <c:v>1.9570869766085547E-3</c:v>
                </c:pt>
                <c:pt idx="21">
                  <c:v>1.9998345215716294E-3</c:v>
                </c:pt>
                <c:pt idx="22">
                  <c:v>2.0459446290666448E-3</c:v>
                </c:pt>
                <c:pt idx="23">
                  <c:v>2.0966777274564353E-3</c:v>
                </c:pt>
                <c:pt idx="24">
                  <c:v>2.1223299050675206E-3</c:v>
                </c:pt>
                <c:pt idx="25">
                  <c:v>2.0966777274564353E-3</c:v>
                </c:pt>
                <c:pt idx="26">
                  <c:v>2.0459446290666448E-3</c:v>
                </c:pt>
                <c:pt idx="27">
                  <c:v>1.9998345215716294E-3</c:v>
                </c:pt>
                <c:pt idx="28">
                  <c:v>1.9570869766085547E-3</c:v>
                </c:pt>
                <c:pt idx="29">
                  <c:v>1.9174057436547722E-3</c:v>
                </c:pt>
                <c:pt idx="30">
                  <c:v>1.881316052213829E-3</c:v>
                </c:pt>
                <c:pt idx="31">
                  <c:v>1.850658601088743E-3</c:v>
                </c:pt>
                <c:pt idx="32">
                  <c:v>1.8225142385582024E-3</c:v>
                </c:pt>
                <c:pt idx="33">
                  <c:v>1.7874959245848289E-3</c:v>
                </c:pt>
              </c:numCache>
            </c:numRef>
          </c:yVal>
          <c:smooth val="0"/>
          <c:extLst xmlns:c16r2="http://schemas.microsoft.com/office/drawing/2015/06/chart">
            <c:ext xmlns:c16="http://schemas.microsoft.com/office/drawing/2014/chart" uri="{C3380CC4-5D6E-409C-BE32-E72D297353CC}">
              <c16:uniqueId val="{00000000-4346-460D-9304-75B727D26804}"/>
            </c:ext>
          </c:extLst>
        </c:ser>
        <c:dLbls>
          <c:showLegendKey val="0"/>
          <c:showVal val="0"/>
          <c:showCatName val="0"/>
          <c:showSerName val="0"/>
          <c:showPercent val="0"/>
          <c:showBubbleSize val="0"/>
        </c:dLbls>
        <c:axId val="167556608"/>
        <c:axId val="167558528"/>
      </c:scatterChart>
      <c:valAx>
        <c:axId val="167556608"/>
        <c:scaling>
          <c:orientation val="minMax"/>
        </c:scaling>
        <c:delete val="0"/>
        <c:axPos val="b"/>
        <c:majorGridlines>
          <c:spPr>
            <a:ln w="9525" cap="flat" cmpd="sng" algn="ctr">
              <a:solidFill>
                <a:schemeClr val="tx1">
                  <a:lumMod val="15000"/>
                  <a:lumOff val="85000"/>
                </a:schemeClr>
              </a:solidFill>
              <a:round/>
            </a:ln>
            <a:effectLst/>
          </c:spPr>
        </c:majorGridlines>
        <c:numFmt formatCode="yyyy/m/d\ h:mm;@" sourceLinked="1"/>
        <c:majorTickMark val="none"/>
        <c:minorTickMark val="none"/>
        <c:tickLblPos val="nextTo"/>
        <c:spPr>
          <a:noFill/>
          <a:ln>
            <a:noFill/>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67558528"/>
        <c:crosses val="autoZero"/>
        <c:crossBetween val="midCat"/>
      </c:valAx>
      <c:valAx>
        <c:axId val="16755852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r>
                  <a:rPr lang="en-US"/>
                  <a:t>Salt</a:t>
                </a:r>
                <a:r>
                  <a:rPr lang="en-US" baseline="0"/>
                  <a:t> Passage</a:t>
                </a:r>
                <a:endParaRPr lang="en-US"/>
              </a:p>
            </c:rich>
          </c:tx>
          <c:layout>
            <c:manualLayout>
              <c:xMode val="edge"/>
              <c:yMode val="edge"/>
              <c:x val="1.446051167964405E-2"/>
              <c:y val="0.41898527004909991"/>
            </c:manualLayout>
          </c:layout>
          <c:overlay val="0"/>
          <c:spPr>
            <a:noFill/>
            <a:ln>
              <a:noFill/>
            </a:ln>
            <a:effectLst/>
          </c:spPr>
        </c:title>
        <c:numFmt formatCode="0.0%" sourceLinked="0"/>
        <c:majorTickMark val="none"/>
        <c:minorTickMark val="none"/>
        <c:tickLblPos val="nextTo"/>
        <c:spPr>
          <a:noFill/>
          <a:ln>
            <a:noFill/>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67556608"/>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legend>
    <c:plotVisOnly val="0"/>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Normalized Differential Press.</a:t>
            </a:r>
          </a:p>
        </c:rich>
      </c:tx>
      <c:layout>
        <c:manualLayout>
          <c:xMode val="edge"/>
          <c:yMode val="edge"/>
          <c:x val="0.41824249165739719"/>
          <c:y val="1.9639934533551555E-2"/>
        </c:manualLayout>
      </c:layout>
      <c:overlay val="0"/>
      <c:spPr>
        <a:noFill/>
        <a:ln>
          <a:noFill/>
        </a:ln>
        <a:effectLst/>
      </c:spPr>
    </c:title>
    <c:autoTitleDeleted val="0"/>
    <c:plotArea>
      <c:layout>
        <c:manualLayout>
          <c:layoutTarget val="inner"/>
          <c:xMode val="edge"/>
          <c:yMode val="edge"/>
          <c:x val="7.786429365962183E-2"/>
          <c:y val="0.12438625204582653"/>
          <c:w val="0.84427141268075667"/>
          <c:h val="0.75941080196399358"/>
        </c:manualLayout>
      </c:layout>
      <c:scatterChart>
        <c:scatterStyle val="lineMarker"/>
        <c:varyColors val="0"/>
        <c:ser>
          <c:idx val="0"/>
          <c:order val="0"/>
          <c:tx>
            <c:strRef>
              <c:f>Data!$U$5</c:f>
              <c:strCache>
                <c:ptCount val="1"/>
                <c:pt idx="0">
                  <c:v>Cleanline Norm DP (+20%)</c:v>
                </c:pt>
              </c:strCache>
            </c:strRef>
          </c:tx>
          <c:spPr>
            <a:ln w="9525" cap="rnd">
              <a:solidFill>
                <a:schemeClr val="accent1"/>
              </a:solidFill>
              <a:round/>
            </a:ln>
            <a:effectLst>
              <a:outerShdw blurRad="40000" dist="23000" dir="5400000" rotWithShape="0">
                <a:srgbClr val="000000">
                  <a:alpha val="35000"/>
                </a:srgbClr>
              </a:outerShdw>
            </a:effectLst>
          </c:spPr>
          <c:marker>
            <c:symbol val="circle"/>
            <c:size val="6"/>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w="9525" cap="rnd">
                <a:solidFill>
                  <a:schemeClr val="accent1"/>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xVal>
            <c:numRef>
              <c:f>[0]!Date</c:f>
              <c:numCache>
                <c:formatCode>yyyy/m/d\ h:mm;@</c:formatCode>
                <c:ptCount val="34"/>
                <c:pt idx="0">
                  <c:v>42010</c:v>
                </c:pt>
                <c:pt idx="1">
                  <c:v>42011</c:v>
                </c:pt>
                <c:pt idx="2">
                  <c:v>42012</c:v>
                </c:pt>
                <c:pt idx="3">
                  <c:v>42013</c:v>
                </c:pt>
                <c:pt idx="4">
                  <c:v>42014</c:v>
                </c:pt>
                <c:pt idx="5">
                  <c:v>42015</c:v>
                </c:pt>
                <c:pt idx="6">
                  <c:v>42016</c:v>
                </c:pt>
                <c:pt idx="7">
                  <c:v>42017</c:v>
                </c:pt>
                <c:pt idx="8">
                  <c:v>42018</c:v>
                </c:pt>
                <c:pt idx="9">
                  <c:v>42019</c:v>
                </c:pt>
                <c:pt idx="10">
                  <c:v>42020</c:v>
                </c:pt>
                <c:pt idx="11">
                  <c:v>42021</c:v>
                </c:pt>
                <c:pt idx="12">
                  <c:v>42022</c:v>
                </c:pt>
                <c:pt idx="13">
                  <c:v>42023</c:v>
                </c:pt>
                <c:pt idx="14">
                  <c:v>42024</c:v>
                </c:pt>
                <c:pt idx="15">
                  <c:v>42025</c:v>
                </c:pt>
                <c:pt idx="16">
                  <c:v>42026</c:v>
                </c:pt>
                <c:pt idx="17">
                  <c:v>42027</c:v>
                </c:pt>
                <c:pt idx="18">
                  <c:v>42028</c:v>
                </c:pt>
                <c:pt idx="19">
                  <c:v>42029</c:v>
                </c:pt>
                <c:pt idx="20">
                  <c:v>42030</c:v>
                </c:pt>
                <c:pt idx="21">
                  <c:v>42031</c:v>
                </c:pt>
                <c:pt idx="22">
                  <c:v>42032</c:v>
                </c:pt>
                <c:pt idx="23">
                  <c:v>42033</c:v>
                </c:pt>
                <c:pt idx="24">
                  <c:v>42034</c:v>
                </c:pt>
                <c:pt idx="25">
                  <c:v>42035</c:v>
                </c:pt>
                <c:pt idx="26">
                  <c:v>42036</c:v>
                </c:pt>
                <c:pt idx="27">
                  <c:v>42037</c:v>
                </c:pt>
                <c:pt idx="28">
                  <c:v>42038</c:v>
                </c:pt>
                <c:pt idx="29">
                  <c:v>42039</c:v>
                </c:pt>
                <c:pt idx="30">
                  <c:v>42040</c:v>
                </c:pt>
                <c:pt idx="31">
                  <c:v>42041</c:v>
                </c:pt>
                <c:pt idx="32">
                  <c:v>42042</c:v>
                </c:pt>
                <c:pt idx="33">
                  <c:v>42043</c:v>
                </c:pt>
              </c:numCache>
            </c:numRef>
          </c:xVal>
          <c:yVal>
            <c:numRef>
              <c:f>[0]!CleanDP</c:f>
              <c:numCache>
                <c:formatCode>0.0</c:formatCode>
                <c:ptCount val="34"/>
                <c:pt idx="0">
                  <c:v>0.70181079442478733</c:v>
                </c:pt>
                <c:pt idx="1">
                  <c:v>0.70181079442478733</c:v>
                </c:pt>
                <c:pt idx="2">
                  <c:v>0.70181079442478733</c:v>
                </c:pt>
                <c:pt idx="3">
                  <c:v>0.70181079442478733</c:v>
                </c:pt>
                <c:pt idx="4">
                  <c:v>0.70181079442478733</c:v>
                </c:pt>
                <c:pt idx="5">
                  <c:v>0.70181079442478733</c:v>
                </c:pt>
                <c:pt idx="6">
                  <c:v>0.70181079442478733</c:v>
                </c:pt>
                <c:pt idx="7">
                  <c:v>0.70181079442478733</c:v>
                </c:pt>
                <c:pt idx="8">
                  <c:v>0.70181079442478733</c:v>
                </c:pt>
                <c:pt idx="9">
                  <c:v>0.70181079442478733</c:v>
                </c:pt>
                <c:pt idx="10">
                  <c:v>0.70181079442478733</c:v>
                </c:pt>
                <c:pt idx="11">
                  <c:v>0.70181079442478733</c:v>
                </c:pt>
                <c:pt idx="12">
                  <c:v>0.70181079442478733</c:v>
                </c:pt>
                <c:pt idx="13">
                  <c:v>0.70181079442478733</c:v>
                </c:pt>
                <c:pt idx="14">
                  <c:v>0.70181079442478733</c:v>
                </c:pt>
                <c:pt idx="15">
                  <c:v>0.70181079442478733</c:v>
                </c:pt>
                <c:pt idx="16">
                  <c:v>0.70181079442478733</c:v>
                </c:pt>
                <c:pt idx="17">
                  <c:v>0.70181079442478733</c:v>
                </c:pt>
                <c:pt idx="18">
                  <c:v>0.70181079442478733</c:v>
                </c:pt>
                <c:pt idx="19">
                  <c:v>0.70181079442478733</c:v>
                </c:pt>
                <c:pt idx="20">
                  <c:v>0.70181079442478733</c:v>
                </c:pt>
                <c:pt idx="21">
                  <c:v>0.70181079442478733</c:v>
                </c:pt>
                <c:pt idx="22">
                  <c:v>0.70181079442478733</c:v>
                </c:pt>
                <c:pt idx="23">
                  <c:v>0.70181079442478733</c:v>
                </c:pt>
                <c:pt idx="24">
                  <c:v>0.70181079442478733</c:v>
                </c:pt>
                <c:pt idx="25">
                  <c:v>0.70181079442478733</c:v>
                </c:pt>
                <c:pt idx="26">
                  <c:v>0.70181079442478733</c:v>
                </c:pt>
                <c:pt idx="27">
                  <c:v>0.70181079442478733</c:v>
                </c:pt>
                <c:pt idx="28">
                  <c:v>0.70181079442478733</c:v>
                </c:pt>
                <c:pt idx="29">
                  <c:v>0.70181079442478733</c:v>
                </c:pt>
                <c:pt idx="30">
                  <c:v>0.70181079442478733</c:v>
                </c:pt>
                <c:pt idx="31">
                  <c:v>0.70181079442478733</c:v>
                </c:pt>
                <c:pt idx="32">
                  <c:v>0.70181079442478733</c:v>
                </c:pt>
                <c:pt idx="33">
                  <c:v>0.70181079442478733</c:v>
                </c:pt>
              </c:numCache>
            </c:numRef>
          </c:yVal>
          <c:smooth val="0"/>
          <c:extLst xmlns:c16r2="http://schemas.microsoft.com/office/drawing/2015/06/chart">
            <c:ext xmlns:c16="http://schemas.microsoft.com/office/drawing/2014/chart" uri="{C3380CC4-5D6E-409C-BE32-E72D297353CC}">
              <c16:uniqueId val="{00000000-CCBD-4622-8331-BE06E61F8305}"/>
            </c:ext>
          </c:extLst>
        </c:ser>
        <c:ser>
          <c:idx val="1"/>
          <c:order val="1"/>
          <c:tx>
            <c:strRef>
              <c:f>Data!$R$5</c:f>
              <c:strCache>
                <c:ptCount val="1"/>
                <c:pt idx="0">
                  <c:v>Overall DP Normalized BAR</c:v>
                </c:pt>
              </c:strCache>
            </c:strRef>
          </c:tx>
          <c:spPr>
            <a:ln w="9525" cap="rnd">
              <a:solidFill>
                <a:schemeClr val="accent2"/>
              </a:solidFill>
              <a:round/>
            </a:ln>
            <a:effectLst>
              <a:outerShdw blurRad="40000" dist="23000" dir="5400000" rotWithShape="0">
                <a:srgbClr val="000000">
                  <a:alpha val="35000"/>
                </a:srgbClr>
              </a:outerShdw>
            </a:effectLst>
          </c:spPr>
          <c:marker>
            <c:symbol val="circle"/>
            <c:size val="6"/>
            <c:spPr>
              <a:gradFill rotWithShape="1">
                <a:gsLst>
                  <a:gs pos="0">
                    <a:schemeClr val="accent2">
                      <a:shade val="51000"/>
                      <a:satMod val="130000"/>
                    </a:schemeClr>
                  </a:gs>
                  <a:gs pos="80000">
                    <a:schemeClr val="accent2">
                      <a:shade val="93000"/>
                      <a:satMod val="130000"/>
                    </a:schemeClr>
                  </a:gs>
                  <a:gs pos="100000">
                    <a:schemeClr val="accent2">
                      <a:shade val="94000"/>
                      <a:satMod val="135000"/>
                    </a:schemeClr>
                  </a:gs>
                </a:gsLst>
                <a:lin ang="16200000" scaled="0"/>
              </a:gradFill>
              <a:ln w="9525" cap="rnd">
                <a:solidFill>
                  <a:schemeClr val="accent2"/>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xVal>
            <c:numRef>
              <c:f>[0]!Date</c:f>
              <c:numCache>
                <c:formatCode>yyyy/m/d\ h:mm;@</c:formatCode>
                <c:ptCount val="34"/>
                <c:pt idx="0">
                  <c:v>42010</c:v>
                </c:pt>
                <c:pt idx="1">
                  <c:v>42011</c:v>
                </c:pt>
                <c:pt idx="2">
                  <c:v>42012</c:v>
                </c:pt>
                <c:pt idx="3">
                  <c:v>42013</c:v>
                </c:pt>
                <c:pt idx="4">
                  <c:v>42014</c:v>
                </c:pt>
                <c:pt idx="5">
                  <c:v>42015</c:v>
                </c:pt>
                <c:pt idx="6">
                  <c:v>42016</c:v>
                </c:pt>
                <c:pt idx="7">
                  <c:v>42017</c:v>
                </c:pt>
                <c:pt idx="8">
                  <c:v>42018</c:v>
                </c:pt>
                <c:pt idx="9">
                  <c:v>42019</c:v>
                </c:pt>
                <c:pt idx="10">
                  <c:v>42020</c:v>
                </c:pt>
                <c:pt idx="11">
                  <c:v>42021</c:v>
                </c:pt>
                <c:pt idx="12">
                  <c:v>42022</c:v>
                </c:pt>
                <c:pt idx="13">
                  <c:v>42023</c:v>
                </c:pt>
                <c:pt idx="14">
                  <c:v>42024</c:v>
                </c:pt>
                <c:pt idx="15">
                  <c:v>42025</c:v>
                </c:pt>
                <c:pt idx="16">
                  <c:v>42026</c:v>
                </c:pt>
                <c:pt idx="17">
                  <c:v>42027</c:v>
                </c:pt>
                <c:pt idx="18">
                  <c:v>42028</c:v>
                </c:pt>
                <c:pt idx="19">
                  <c:v>42029</c:v>
                </c:pt>
                <c:pt idx="20">
                  <c:v>42030</c:v>
                </c:pt>
                <c:pt idx="21">
                  <c:v>42031</c:v>
                </c:pt>
                <c:pt idx="22">
                  <c:v>42032</c:v>
                </c:pt>
                <c:pt idx="23">
                  <c:v>42033</c:v>
                </c:pt>
                <c:pt idx="24">
                  <c:v>42034</c:v>
                </c:pt>
                <c:pt idx="25">
                  <c:v>42035</c:v>
                </c:pt>
                <c:pt idx="26">
                  <c:v>42036</c:v>
                </c:pt>
                <c:pt idx="27">
                  <c:v>42037</c:v>
                </c:pt>
                <c:pt idx="28">
                  <c:v>42038</c:v>
                </c:pt>
                <c:pt idx="29">
                  <c:v>42039</c:v>
                </c:pt>
                <c:pt idx="30">
                  <c:v>42040</c:v>
                </c:pt>
                <c:pt idx="31">
                  <c:v>42041</c:v>
                </c:pt>
                <c:pt idx="32">
                  <c:v>42042</c:v>
                </c:pt>
                <c:pt idx="33">
                  <c:v>42043</c:v>
                </c:pt>
              </c:numCache>
            </c:numRef>
          </c:xVal>
          <c:yVal>
            <c:numRef>
              <c:f>[0]!NormDP</c:f>
              <c:numCache>
                <c:formatCode>_(* #,##0.00_);_(* \(#,##0.00\);_(* "-"??_);_(@_)</c:formatCode>
                <c:ptCount val="34"/>
                <c:pt idx="0">
                  <c:v>0.58484232868732278</c:v>
                </c:pt>
                <c:pt idx="1">
                  <c:v>0.58484232868732278</c:v>
                </c:pt>
                <c:pt idx="2">
                  <c:v>0.58484232868732278</c:v>
                </c:pt>
                <c:pt idx="3">
                  <c:v>0.58484232868732278</c:v>
                </c:pt>
                <c:pt idx="4">
                  <c:v>0.58484232868732278</c:v>
                </c:pt>
                <c:pt idx="5">
                  <c:v>0.58484232868732278</c:v>
                </c:pt>
                <c:pt idx="6">
                  <c:v>0.70449083784957567</c:v>
                </c:pt>
                <c:pt idx="7">
                  <c:v>0.69110065314492797</c:v>
                </c:pt>
                <c:pt idx="8">
                  <c:v>0.67806866199580507</c:v>
                </c:pt>
                <c:pt idx="9">
                  <c:v>0.66538850492983226</c:v>
                </c:pt>
                <c:pt idx="10">
                  <c:v>0.65302910032664196</c:v>
                </c:pt>
                <c:pt idx="11">
                  <c:v>0.64098646989833652</c:v>
                </c:pt>
                <c:pt idx="12">
                  <c:v>0.62922910374354246</c:v>
                </c:pt>
                <c:pt idx="13">
                  <c:v>0.61775696401960467</c:v>
                </c:pt>
                <c:pt idx="14">
                  <c:v>0.60653909805850625</c:v>
                </c:pt>
                <c:pt idx="15">
                  <c:v>0.59557013920749835</c:v>
                </c:pt>
                <c:pt idx="16">
                  <c:v>0.58484232868732278</c:v>
                </c:pt>
                <c:pt idx="17">
                  <c:v>0.57453095063552639</c:v>
                </c:pt>
                <c:pt idx="18">
                  <c:v>0.56462800547379988</c:v>
                </c:pt>
                <c:pt idx="19">
                  <c:v>0.55507375413960069</c:v>
                </c:pt>
                <c:pt idx="20">
                  <c:v>0.54576804061937312</c:v>
                </c:pt>
                <c:pt idx="21">
                  <c:v>0.53669317425299312</c:v>
                </c:pt>
                <c:pt idx="22">
                  <c:v>0.52785330441454792</c:v>
                </c:pt>
                <c:pt idx="23">
                  <c:v>0.51924713902116415</c:v>
                </c:pt>
                <c:pt idx="24">
                  <c:v>0.51503086236293794</c:v>
                </c:pt>
                <c:pt idx="25">
                  <c:v>0.51924713902116415</c:v>
                </c:pt>
                <c:pt idx="26">
                  <c:v>0.52785330441454792</c:v>
                </c:pt>
                <c:pt idx="27">
                  <c:v>0.53669317425299312</c:v>
                </c:pt>
                <c:pt idx="28">
                  <c:v>0.54576804061937312</c:v>
                </c:pt>
                <c:pt idx="29">
                  <c:v>0.55507375413960069</c:v>
                </c:pt>
                <c:pt idx="30">
                  <c:v>0.56462800547379988</c:v>
                </c:pt>
                <c:pt idx="31">
                  <c:v>0.57453095063552639</c:v>
                </c:pt>
                <c:pt idx="32">
                  <c:v>0.58484232868732278</c:v>
                </c:pt>
                <c:pt idx="33">
                  <c:v>0.59557013920749835</c:v>
                </c:pt>
              </c:numCache>
            </c:numRef>
          </c:yVal>
          <c:smooth val="0"/>
          <c:extLst xmlns:c16r2="http://schemas.microsoft.com/office/drawing/2015/06/chart">
            <c:ext xmlns:c16="http://schemas.microsoft.com/office/drawing/2014/chart" uri="{C3380CC4-5D6E-409C-BE32-E72D297353CC}">
              <c16:uniqueId val="{00000000-103C-43AD-873D-33A493980F49}"/>
            </c:ext>
          </c:extLst>
        </c:ser>
        <c:dLbls>
          <c:showLegendKey val="0"/>
          <c:showVal val="0"/>
          <c:showCatName val="0"/>
          <c:showSerName val="0"/>
          <c:showPercent val="0"/>
          <c:showBubbleSize val="0"/>
        </c:dLbls>
        <c:axId val="167849344"/>
        <c:axId val="167851520"/>
      </c:scatterChart>
      <c:valAx>
        <c:axId val="167849344"/>
        <c:scaling>
          <c:orientation val="minMax"/>
        </c:scaling>
        <c:delete val="0"/>
        <c:axPos val="b"/>
        <c:majorGridlines>
          <c:spPr>
            <a:ln w="9525" cap="flat" cmpd="sng" algn="ctr">
              <a:solidFill>
                <a:schemeClr val="tx1">
                  <a:lumMod val="15000"/>
                  <a:lumOff val="85000"/>
                </a:schemeClr>
              </a:solidFill>
              <a:round/>
            </a:ln>
            <a:effectLst/>
          </c:spPr>
        </c:majorGridlines>
        <c:numFmt formatCode="yyyy/m/d\ h:mm;@" sourceLinked="1"/>
        <c:majorTickMark val="none"/>
        <c:minorTickMark val="none"/>
        <c:tickLblPos val="nextTo"/>
        <c:spPr>
          <a:noFill/>
          <a:ln>
            <a:noFill/>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67851520"/>
        <c:crosses val="autoZero"/>
        <c:crossBetween val="midCat"/>
      </c:valAx>
      <c:valAx>
        <c:axId val="167851520"/>
        <c:scaling>
          <c:orientation val="minMax"/>
          <c:max val="1.8"/>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r>
                  <a:rPr lang="en-US"/>
                  <a:t>DP </a:t>
                </a:r>
              </a:p>
            </c:rich>
          </c:tx>
          <c:layout>
            <c:manualLayout>
              <c:xMode val="edge"/>
              <c:yMode val="edge"/>
              <c:x val="1.446046470393862E-2"/>
              <c:y val="0.43751701100058416"/>
            </c:manualLayout>
          </c:layout>
          <c:overlay val="0"/>
          <c:spPr>
            <a:noFill/>
            <a:ln>
              <a:noFill/>
            </a:ln>
            <a:effectLst/>
          </c:spPr>
        </c:title>
        <c:numFmt formatCode="0.0" sourceLinked="1"/>
        <c:majorTickMark val="none"/>
        <c:minorTickMark val="none"/>
        <c:tickLblPos val="nextTo"/>
        <c:spPr>
          <a:noFill/>
          <a:ln>
            <a:noFill/>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67849344"/>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Specific</a:t>
            </a:r>
            <a:r>
              <a:rPr lang="en-US" baseline="0"/>
              <a:t> Flux and Pump kW</a:t>
            </a:r>
            <a:endParaRPr lang="en-US"/>
          </a:p>
        </c:rich>
      </c:tx>
      <c:overlay val="0"/>
      <c:spPr>
        <a:noFill/>
        <a:ln>
          <a:noFill/>
        </a:ln>
        <a:effectLst/>
      </c:spPr>
    </c:title>
    <c:autoTitleDeleted val="0"/>
    <c:plotArea>
      <c:layout>
        <c:manualLayout>
          <c:layoutTarget val="inner"/>
          <c:xMode val="edge"/>
          <c:yMode val="edge"/>
          <c:x val="7.2283248038637102E-2"/>
          <c:y val="8.8758350610458434E-2"/>
          <c:w val="0.82815096273347077"/>
          <c:h val="0.68160843232536494"/>
        </c:manualLayout>
      </c:layout>
      <c:scatterChart>
        <c:scatterStyle val="smoothMarker"/>
        <c:varyColors val="0"/>
        <c:ser>
          <c:idx val="1"/>
          <c:order val="1"/>
          <c:tx>
            <c:strRef>
              <c:f>Data!$O$5</c:f>
              <c:strCache>
                <c:ptCount val="1"/>
                <c:pt idx="0">
                  <c:v>Estimated Pump KW</c:v>
                </c:pt>
              </c:strCache>
            </c:strRef>
          </c:tx>
          <c:spPr>
            <a:ln w="9525" cap="rnd">
              <a:solidFill>
                <a:schemeClr val="accent2"/>
              </a:solidFill>
              <a:round/>
            </a:ln>
            <a:effectLst>
              <a:outerShdw blurRad="40000" dist="23000" dir="5400000" rotWithShape="0">
                <a:srgbClr val="000000">
                  <a:alpha val="35000"/>
                </a:srgbClr>
              </a:outerShdw>
            </a:effectLst>
          </c:spPr>
          <c:marker>
            <c:symbol val="circle"/>
            <c:size val="6"/>
            <c:spPr>
              <a:gradFill rotWithShape="1">
                <a:gsLst>
                  <a:gs pos="0">
                    <a:schemeClr val="accent2">
                      <a:shade val="51000"/>
                      <a:satMod val="130000"/>
                    </a:schemeClr>
                  </a:gs>
                  <a:gs pos="80000">
                    <a:schemeClr val="accent2">
                      <a:shade val="93000"/>
                      <a:satMod val="130000"/>
                    </a:schemeClr>
                  </a:gs>
                  <a:gs pos="100000">
                    <a:schemeClr val="accent2">
                      <a:shade val="94000"/>
                      <a:satMod val="135000"/>
                    </a:schemeClr>
                  </a:gs>
                </a:gsLst>
                <a:lin ang="16200000" scaled="0"/>
              </a:gradFill>
              <a:ln w="9525" cap="rnd">
                <a:solidFill>
                  <a:schemeClr val="accent2"/>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xVal>
            <c:numRef>
              <c:f>[0]!Date</c:f>
              <c:numCache>
                <c:formatCode>yyyy/m/d\ h:mm;@</c:formatCode>
                <c:ptCount val="34"/>
                <c:pt idx="0">
                  <c:v>42010</c:v>
                </c:pt>
                <c:pt idx="1">
                  <c:v>42011</c:v>
                </c:pt>
                <c:pt idx="2">
                  <c:v>42012</c:v>
                </c:pt>
                <c:pt idx="3">
                  <c:v>42013</c:v>
                </c:pt>
                <c:pt idx="4">
                  <c:v>42014</c:v>
                </c:pt>
                <c:pt idx="5">
                  <c:v>42015</c:v>
                </c:pt>
                <c:pt idx="6">
                  <c:v>42016</c:v>
                </c:pt>
                <c:pt idx="7">
                  <c:v>42017</c:v>
                </c:pt>
                <c:pt idx="8">
                  <c:v>42018</c:v>
                </c:pt>
                <c:pt idx="9">
                  <c:v>42019</c:v>
                </c:pt>
                <c:pt idx="10">
                  <c:v>42020</c:v>
                </c:pt>
                <c:pt idx="11">
                  <c:v>42021</c:v>
                </c:pt>
                <c:pt idx="12">
                  <c:v>42022</c:v>
                </c:pt>
                <c:pt idx="13">
                  <c:v>42023</c:v>
                </c:pt>
                <c:pt idx="14">
                  <c:v>42024</c:v>
                </c:pt>
                <c:pt idx="15">
                  <c:v>42025</c:v>
                </c:pt>
                <c:pt idx="16">
                  <c:v>42026</c:v>
                </c:pt>
                <c:pt idx="17">
                  <c:v>42027</c:v>
                </c:pt>
                <c:pt idx="18">
                  <c:v>42028</c:v>
                </c:pt>
                <c:pt idx="19">
                  <c:v>42029</c:v>
                </c:pt>
                <c:pt idx="20">
                  <c:v>42030</c:v>
                </c:pt>
                <c:pt idx="21">
                  <c:v>42031</c:v>
                </c:pt>
                <c:pt idx="22">
                  <c:v>42032</c:v>
                </c:pt>
                <c:pt idx="23">
                  <c:v>42033</c:v>
                </c:pt>
                <c:pt idx="24">
                  <c:v>42034</c:v>
                </c:pt>
                <c:pt idx="25">
                  <c:v>42035</c:v>
                </c:pt>
                <c:pt idx="26">
                  <c:v>42036</c:v>
                </c:pt>
                <c:pt idx="27">
                  <c:v>42037</c:v>
                </c:pt>
                <c:pt idx="28">
                  <c:v>42038</c:v>
                </c:pt>
                <c:pt idx="29">
                  <c:v>42039</c:v>
                </c:pt>
                <c:pt idx="30">
                  <c:v>42040</c:v>
                </c:pt>
                <c:pt idx="31">
                  <c:v>42041</c:v>
                </c:pt>
                <c:pt idx="32">
                  <c:v>42042</c:v>
                </c:pt>
                <c:pt idx="33">
                  <c:v>42043</c:v>
                </c:pt>
              </c:numCache>
            </c:numRef>
          </c:xVal>
          <c:yVal>
            <c:numRef>
              <c:f>[0]!PumpKW</c:f>
              <c:numCache>
                <c:formatCode>_(* #,##0.00_);_(* \(#,##0.00\);_(* "-"??_);_(@_)</c:formatCode>
                <c:ptCount val="34"/>
                <c:pt idx="0">
                  <c:v>4.2323396064498935</c:v>
                </c:pt>
                <c:pt idx="1">
                  <c:v>4.2323396064498935</c:v>
                </c:pt>
                <c:pt idx="2">
                  <c:v>4.2323396064498935</c:v>
                </c:pt>
                <c:pt idx="3">
                  <c:v>4.2323396064498935</c:v>
                </c:pt>
                <c:pt idx="4">
                  <c:v>4.2323396064498935</c:v>
                </c:pt>
                <c:pt idx="5">
                  <c:v>4.2323396064498935</c:v>
                </c:pt>
                <c:pt idx="6">
                  <c:v>7.6686254047740219</c:v>
                </c:pt>
                <c:pt idx="7">
                  <c:v>7.1494850446272507</c:v>
                </c:pt>
                <c:pt idx="8">
                  <c:v>6.6822628006409603</c:v>
                </c:pt>
                <c:pt idx="9">
                  <c:v>6.2607695256236351</c:v>
                </c:pt>
                <c:pt idx="10">
                  <c:v>5.8799193413933661</c:v>
                </c:pt>
                <c:pt idx="11">
                  <c:v>5.5351066153583073</c:v>
                </c:pt>
                <c:pt idx="12">
                  <c:v>5.2225804150529251</c:v>
                </c:pt>
                <c:pt idx="13">
                  <c:v>4.9388074168382881</c:v>
                </c:pt>
                <c:pt idx="14">
                  <c:v>4.6809013838066917</c:v>
                </c:pt>
                <c:pt idx="15">
                  <c:v>4.4461900404442796</c:v>
                </c:pt>
                <c:pt idx="16">
                  <c:v>4.2323396064498935</c:v>
                </c:pt>
                <c:pt idx="17">
                  <c:v>4.0582932608030156</c:v>
                </c:pt>
                <c:pt idx="18">
                  <c:v>3.9129995062168765</c:v>
                </c:pt>
                <c:pt idx="19">
                  <c:v>3.7903961749932478</c:v>
                </c:pt>
                <c:pt idx="20">
                  <c:v>3.6775322911336055</c:v>
                </c:pt>
                <c:pt idx="21">
                  <c:v>3.573749323698499</c:v>
                </c:pt>
                <c:pt idx="22">
                  <c:v>3.4783561781573926</c:v>
                </c:pt>
                <c:pt idx="23">
                  <c:v>3.3907391490786978</c:v>
                </c:pt>
                <c:pt idx="24">
                  <c:v>3.3496850799039128</c:v>
                </c:pt>
                <c:pt idx="25">
                  <c:v>3.3907391490786978</c:v>
                </c:pt>
                <c:pt idx="26">
                  <c:v>3.4783561781573926</c:v>
                </c:pt>
                <c:pt idx="27">
                  <c:v>3.573749323698499</c:v>
                </c:pt>
                <c:pt idx="28">
                  <c:v>3.6775322911336055</c:v>
                </c:pt>
                <c:pt idx="29">
                  <c:v>3.7903961749932478</c:v>
                </c:pt>
                <c:pt idx="30">
                  <c:v>3.9129995062168765</c:v>
                </c:pt>
                <c:pt idx="31">
                  <c:v>4.0582932608030156</c:v>
                </c:pt>
                <c:pt idx="32">
                  <c:v>4.2323396064498935</c:v>
                </c:pt>
                <c:pt idx="33">
                  <c:v>4.4461900404442796</c:v>
                </c:pt>
              </c:numCache>
            </c:numRef>
          </c:yVal>
          <c:smooth val="1"/>
          <c:extLst xmlns:c16r2="http://schemas.microsoft.com/office/drawing/2015/06/chart">
            <c:ext xmlns:c16="http://schemas.microsoft.com/office/drawing/2014/chart" uri="{C3380CC4-5D6E-409C-BE32-E72D297353CC}">
              <c16:uniqueId val="{00000001-E4F6-4C08-905A-4AA0A0471CC3}"/>
            </c:ext>
          </c:extLst>
        </c:ser>
        <c:dLbls>
          <c:showLegendKey val="0"/>
          <c:showVal val="0"/>
          <c:showCatName val="0"/>
          <c:showSerName val="0"/>
          <c:showPercent val="0"/>
          <c:showBubbleSize val="0"/>
        </c:dLbls>
        <c:axId val="167998592"/>
        <c:axId val="168000896"/>
      </c:scatterChart>
      <c:scatterChart>
        <c:scatterStyle val="smoothMarker"/>
        <c:varyColors val="0"/>
        <c:ser>
          <c:idx val="0"/>
          <c:order val="0"/>
          <c:tx>
            <c:strRef>
              <c:f>Data!$V$5</c:f>
              <c:strCache>
                <c:ptCount val="1"/>
                <c:pt idx="0">
                  <c:v>Specific Flux GFD/BAR</c:v>
                </c:pt>
              </c:strCache>
            </c:strRef>
          </c:tx>
          <c:spPr>
            <a:ln w="9525" cap="rnd">
              <a:solidFill>
                <a:schemeClr val="accent1"/>
              </a:solidFill>
              <a:round/>
            </a:ln>
            <a:effectLst>
              <a:outerShdw blurRad="40000" dist="23000" dir="5400000" rotWithShape="0">
                <a:srgbClr val="000000">
                  <a:alpha val="35000"/>
                </a:srgbClr>
              </a:outerShdw>
            </a:effectLst>
          </c:spPr>
          <c:marker>
            <c:symbol val="circle"/>
            <c:size val="6"/>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w="9525" cap="rnd">
                <a:solidFill>
                  <a:schemeClr val="accent1"/>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xVal>
            <c:numRef>
              <c:f>[0]!Date</c:f>
              <c:numCache>
                <c:formatCode>yyyy/m/d\ h:mm;@</c:formatCode>
                <c:ptCount val="34"/>
                <c:pt idx="0">
                  <c:v>42010</c:v>
                </c:pt>
                <c:pt idx="1">
                  <c:v>42011</c:v>
                </c:pt>
                <c:pt idx="2">
                  <c:v>42012</c:v>
                </c:pt>
                <c:pt idx="3">
                  <c:v>42013</c:v>
                </c:pt>
                <c:pt idx="4">
                  <c:v>42014</c:v>
                </c:pt>
                <c:pt idx="5">
                  <c:v>42015</c:v>
                </c:pt>
                <c:pt idx="6">
                  <c:v>42016</c:v>
                </c:pt>
                <c:pt idx="7">
                  <c:v>42017</c:v>
                </c:pt>
                <c:pt idx="8">
                  <c:v>42018</c:v>
                </c:pt>
                <c:pt idx="9">
                  <c:v>42019</c:v>
                </c:pt>
                <c:pt idx="10">
                  <c:v>42020</c:v>
                </c:pt>
                <c:pt idx="11">
                  <c:v>42021</c:v>
                </c:pt>
                <c:pt idx="12">
                  <c:v>42022</c:v>
                </c:pt>
                <c:pt idx="13">
                  <c:v>42023</c:v>
                </c:pt>
                <c:pt idx="14">
                  <c:v>42024</c:v>
                </c:pt>
                <c:pt idx="15">
                  <c:v>42025</c:v>
                </c:pt>
                <c:pt idx="16">
                  <c:v>42026</c:v>
                </c:pt>
                <c:pt idx="17">
                  <c:v>42027</c:v>
                </c:pt>
                <c:pt idx="18">
                  <c:v>42028</c:v>
                </c:pt>
                <c:pt idx="19">
                  <c:v>42029</c:v>
                </c:pt>
                <c:pt idx="20">
                  <c:v>42030</c:v>
                </c:pt>
                <c:pt idx="21">
                  <c:v>42031</c:v>
                </c:pt>
                <c:pt idx="22">
                  <c:v>42032</c:v>
                </c:pt>
                <c:pt idx="23">
                  <c:v>42033</c:v>
                </c:pt>
                <c:pt idx="24">
                  <c:v>42034</c:v>
                </c:pt>
                <c:pt idx="25">
                  <c:v>42035</c:v>
                </c:pt>
                <c:pt idx="26">
                  <c:v>42036</c:v>
                </c:pt>
                <c:pt idx="27">
                  <c:v>42037</c:v>
                </c:pt>
                <c:pt idx="28">
                  <c:v>42038</c:v>
                </c:pt>
                <c:pt idx="29">
                  <c:v>42039</c:v>
                </c:pt>
                <c:pt idx="30">
                  <c:v>42040</c:v>
                </c:pt>
                <c:pt idx="31">
                  <c:v>42041</c:v>
                </c:pt>
                <c:pt idx="32">
                  <c:v>42042</c:v>
                </c:pt>
                <c:pt idx="33">
                  <c:v>42043</c:v>
                </c:pt>
              </c:numCache>
            </c:numRef>
          </c:xVal>
          <c:yVal>
            <c:numRef>
              <c:f>[0]!Specific_Flux</c:f>
              <c:numCache>
                <c:formatCode>_(* #,##0.0000_);_(* \(#,##0.0000\);_(* "-"??_);_(@_)</c:formatCode>
                <c:ptCount val="34"/>
                <c:pt idx="0">
                  <c:v>0.46572531837223063</c:v>
                </c:pt>
                <c:pt idx="1">
                  <c:v>0.46572531837223063</c:v>
                </c:pt>
                <c:pt idx="2">
                  <c:v>0.46572531837223063</c:v>
                </c:pt>
                <c:pt idx="3">
                  <c:v>0.46572531837223063</c:v>
                </c:pt>
                <c:pt idx="4">
                  <c:v>0.46572531837223063</c:v>
                </c:pt>
                <c:pt idx="5">
                  <c:v>0.46572531837223063</c:v>
                </c:pt>
                <c:pt idx="6">
                  <c:v>0.25618832413762266</c:v>
                </c:pt>
                <c:pt idx="7">
                  <c:v>0.2748717487400012</c:v>
                </c:pt>
                <c:pt idx="8">
                  <c:v>0.29418028881472075</c:v>
                </c:pt>
                <c:pt idx="9">
                  <c:v>0.31408391306634065</c:v>
                </c:pt>
                <c:pt idx="10">
                  <c:v>0.33453536520880606</c:v>
                </c:pt>
                <c:pt idx="11">
                  <c:v>0.35549281327189858</c:v>
                </c:pt>
                <c:pt idx="12">
                  <c:v>0.37689300090227801</c:v>
                </c:pt>
                <c:pt idx="13">
                  <c:v>0.39868522381897825</c:v>
                </c:pt>
                <c:pt idx="14">
                  <c:v>0.42079823053817422</c:v>
                </c:pt>
                <c:pt idx="15">
                  <c:v>0.44316784381226448</c:v>
                </c:pt>
                <c:pt idx="16">
                  <c:v>0.46572531837223063</c:v>
                </c:pt>
                <c:pt idx="17">
                  <c:v>0.48585242675016654</c:v>
                </c:pt>
                <c:pt idx="18">
                  <c:v>0.50403669066915124</c:v>
                </c:pt>
                <c:pt idx="19">
                  <c:v>0.52047458565221849</c:v>
                </c:pt>
                <c:pt idx="20">
                  <c:v>0.53658379874631912</c:v>
                </c:pt>
                <c:pt idx="21">
                  <c:v>0.55230273248721262</c:v>
                </c:pt>
                <c:pt idx="22">
                  <c:v>0.56758571331681207</c:v>
                </c:pt>
                <c:pt idx="23">
                  <c:v>0.58238750467731726</c:v>
                </c:pt>
                <c:pt idx="24">
                  <c:v>0.58959197527990337</c:v>
                </c:pt>
                <c:pt idx="25">
                  <c:v>0.58238750467731726</c:v>
                </c:pt>
                <c:pt idx="26">
                  <c:v>0.56758571331681207</c:v>
                </c:pt>
                <c:pt idx="27">
                  <c:v>0.55230273248721262</c:v>
                </c:pt>
                <c:pt idx="28">
                  <c:v>0.53658379874631912</c:v>
                </c:pt>
                <c:pt idx="29">
                  <c:v>0.52047458565221849</c:v>
                </c:pt>
                <c:pt idx="30">
                  <c:v>0.50403669066915124</c:v>
                </c:pt>
                <c:pt idx="31">
                  <c:v>0.48585242675016654</c:v>
                </c:pt>
                <c:pt idx="32">
                  <c:v>0.46572531837223063</c:v>
                </c:pt>
                <c:pt idx="33">
                  <c:v>0.44316784381226448</c:v>
                </c:pt>
              </c:numCache>
            </c:numRef>
          </c:yVal>
          <c:smooth val="1"/>
          <c:extLst xmlns:c16r2="http://schemas.microsoft.com/office/drawing/2015/06/chart">
            <c:ext xmlns:c16="http://schemas.microsoft.com/office/drawing/2014/chart" uri="{C3380CC4-5D6E-409C-BE32-E72D297353CC}">
              <c16:uniqueId val="{00000000-E4F6-4C08-905A-4AA0A0471CC3}"/>
            </c:ext>
          </c:extLst>
        </c:ser>
        <c:dLbls>
          <c:showLegendKey val="0"/>
          <c:showVal val="0"/>
          <c:showCatName val="0"/>
          <c:showSerName val="0"/>
          <c:showPercent val="0"/>
          <c:showBubbleSize val="0"/>
        </c:dLbls>
        <c:axId val="168009088"/>
        <c:axId val="168007168"/>
      </c:scatterChart>
      <c:valAx>
        <c:axId val="16799859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r>
                  <a:rPr lang="en-US"/>
                  <a:t>DATE</a:t>
                </a:r>
              </a:p>
            </c:rich>
          </c:tx>
          <c:overlay val="0"/>
          <c:spPr>
            <a:noFill/>
            <a:ln>
              <a:noFill/>
            </a:ln>
            <a:effectLst/>
          </c:spPr>
        </c:title>
        <c:numFmt formatCode="yyyy/m/d\ h:mm;@"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68000896"/>
        <c:crosses val="autoZero"/>
        <c:crossBetween val="midCat"/>
      </c:valAx>
      <c:valAx>
        <c:axId val="1680008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r>
                  <a:rPr lang="en-US"/>
                  <a:t>Pump KW</a:t>
                </a:r>
              </a:p>
            </c:rich>
          </c:tx>
          <c:overlay val="0"/>
          <c:spPr>
            <a:noFill/>
            <a:ln>
              <a:noFill/>
            </a:ln>
            <a:effectLst/>
          </c:spPr>
        </c:title>
        <c:numFmt formatCode="_(* #,##0.00_);_(* \(#,##0.0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67998592"/>
        <c:crosses val="autoZero"/>
        <c:crossBetween val="midCat"/>
      </c:valAx>
      <c:valAx>
        <c:axId val="168007168"/>
        <c:scaling>
          <c:orientation val="minMax"/>
        </c:scaling>
        <c:delete val="0"/>
        <c:axPos val="r"/>
        <c:title>
          <c:tx>
            <c:rich>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r>
                  <a:rPr lang="en-US"/>
                  <a:t>Specific Flux =  FeedFlow/(TotalArea * FeedPressure)</a:t>
                </a:r>
              </a:p>
            </c:rich>
          </c:tx>
          <c:overlay val="0"/>
          <c:spPr>
            <a:noFill/>
            <a:ln>
              <a:noFill/>
            </a:ln>
            <a:effectLst/>
          </c:spPr>
        </c:title>
        <c:numFmt formatCode="_(* #,##0.0000_);_(* \(#,##0.0000\);_(* &quot;-&quot;??_);_(@_)"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68009088"/>
        <c:crosses val="max"/>
        <c:crossBetween val="midCat"/>
      </c:valAx>
      <c:valAx>
        <c:axId val="168009088"/>
        <c:scaling>
          <c:orientation val="minMax"/>
        </c:scaling>
        <c:delete val="1"/>
        <c:axPos val="b"/>
        <c:numFmt formatCode="yyyy/m/d\ h:mm;@" sourceLinked="1"/>
        <c:majorTickMark val="out"/>
        <c:minorTickMark val="none"/>
        <c:tickLblPos val="nextTo"/>
        <c:crossAx val="168007168"/>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43">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9525" cap="rnd">
        <a:solidFill>
          <a:schemeClr val="phClr"/>
        </a:solidFill>
        <a:round/>
      </a:ln>
    </cs:spPr>
  </cs:dataPointLine>
  <cs:dataPointMarker>
    <cs:lnRef idx="0">
      <cs:styleClr val="auto"/>
    </cs:lnRef>
    <cs:fillRef idx="3">
      <cs:styleClr val="auto"/>
    </cs:fillRef>
    <cs:effectRef idx="3"/>
    <cs:fontRef idx="minor">
      <a:schemeClr val="tx1"/>
    </cs:fontRef>
    <cs:spPr>
      <a:ln w="9525" cap="rnd">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2.xml><?xml version="1.0" encoding="utf-8"?>
<cs:chartStyle xmlns:cs="http://schemas.microsoft.com/office/drawing/2012/chartStyle" xmlns:a="http://schemas.openxmlformats.org/drawingml/2006/main" id="343">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9525" cap="rnd">
        <a:solidFill>
          <a:schemeClr val="phClr"/>
        </a:solidFill>
        <a:round/>
      </a:ln>
    </cs:spPr>
  </cs:dataPointLine>
  <cs:dataPointMarker>
    <cs:lnRef idx="0">
      <cs:styleClr val="auto"/>
    </cs:lnRef>
    <cs:fillRef idx="3">
      <cs:styleClr val="auto"/>
    </cs:fillRef>
    <cs:effectRef idx="3"/>
    <cs:fontRef idx="minor">
      <a:schemeClr val="tx1"/>
    </cs:fontRef>
    <cs:spPr>
      <a:ln w="9525" cap="rnd">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3.xml><?xml version="1.0" encoding="utf-8"?>
<cs:chartStyle xmlns:cs="http://schemas.microsoft.com/office/drawing/2012/chartStyle" xmlns:a="http://schemas.openxmlformats.org/drawingml/2006/main" id="343">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9525" cap="rnd">
        <a:solidFill>
          <a:schemeClr val="phClr"/>
        </a:solidFill>
        <a:round/>
      </a:ln>
    </cs:spPr>
  </cs:dataPointLine>
  <cs:dataPointMarker>
    <cs:lnRef idx="0">
      <cs:styleClr val="auto"/>
    </cs:lnRef>
    <cs:fillRef idx="3">
      <cs:styleClr val="auto"/>
    </cs:fillRef>
    <cs:effectRef idx="3"/>
    <cs:fontRef idx="minor">
      <a:schemeClr val="tx1"/>
    </cs:fontRef>
    <cs:spPr>
      <a:ln w="9525" cap="rnd">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4.xml><?xml version="1.0" encoding="utf-8"?>
<cs:chartStyle xmlns:cs="http://schemas.microsoft.com/office/drawing/2012/chartStyle" xmlns:a="http://schemas.openxmlformats.org/drawingml/2006/main" id="343">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9525" cap="rnd">
        <a:solidFill>
          <a:schemeClr val="phClr"/>
        </a:solidFill>
        <a:round/>
      </a:ln>
    </cs:spPr>
  </cs:dataPointLine>
  <cs:dataPointMarker>
    <cs:lnRef idx="0">
      <cs:styleClr val="auto"/>
    </cs:lnRef>
    <cs:fillRef idx="3">
      <cs:styleClr val="auto"/>
    </cs:fillRef>
    <cs:effectRef idx="3"/>
    <cs:fontRef idx="minor">
      <a:schemeClr val="tx1"/>
    </cs:fontRef>
    <cs:spPr>
      <a:ln w="9525" cap="rnd">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6.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8.xml"/></Relationships>
</file>

<file path=xl/chartsheets/sheet1.xml><?xml version="1.0" encoding="utf-8"?>
<chartsheet xmlns="http://schemas.openxmlformats.org/spreadsheetml/2006/main" xmlns:r="http://schemas.openxmlformats.org/officeDocument/2006/relationships">
  <sheetPr codeName="Chart1">
    <tabColor rgb="FF7030A0"/>
  </sheetPr>
  <sheetViews>
    <sheetView zoomScale="145"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codeName="Chart2">
    <tabColor rgb="FF7030A0"/>
  </sheetPr>
  <sheetViews>
    <sheetView zoomScale="145" workbookViewId="0"/>
  </sheetViews>
  <pageMargins left="0.25" right="0.25" top="0.75" bottom="0.75" header="0.3" footer="0.3"/>
  <pageSetup orientation="landscape" r:id="rId1"/>
  <headerFooter alignWithMargins="0"/>
  <drawing r:id="rId2"/>
</chartsheet>
</file>

<file path=xl/chartsheets/sheet3.xml><?xml version="1.0" encoding="utf-8"?>
<chartsheet xmlns="http://schemas.openxmlformats.org/spreadsheetml/2006/main" xmlns:r="http://schemas.openxmlformats.org/officeDocument/2006/relationships">
  <sheetPr codeName="Chart3">
    <tabColor rgb="FF7030A0"/>
  </sheetPr>
  <sheetViews>
    <sheetView zoomScale="145" workbookViewId="0"/>
  </sheetViews>
  <pageMargins left="0.75" right="0.75" top="1" bottom="1" header="0.5" footer="0.5"/>
  <headerFooter alignWithMargins="0"/>
  <drawing r:id="rId1"/>
</chartsheet>
</file>

<file path=xl/chartsheets/sheet4.xml><?xml version="1.0" encoding="utf-8"?>
<chartsheet xmlns="http://schemas.openxmlformats.org/spreadsheetml/2006/main" xmlns:r="http://schemas.openxmlformats.org/officeDocument/2006/relationships">
  <sheetPr codeName="Chart4">
    <tabColor rgb="FF7030A0"/>
  </sheetPr>
  <sheetViews>
    <sheetView zoomScale="145" workbookViewId="0"/>
  </sheetViews>
  <pageMargins left="0.7" right="0.7" top="0.75" bottom="0.75" header="0.3" footer="0.3"/>
  <drawing r:id="rId1"/>
</chartsheet>
</file>

<file path=xl/ctrlProps/ctrlProp1.xml><?xml version="1.0" encoding="utf-8"?>
<formControlPr xmlns="http://schemas.microsoft.com/office/spreadsheetml/2009/9/main" objectType="Drop" dropLines="16" dropStyle="combo" dx="16" fmlaLink="$T$2" fmlaRange="Elements" sel="29" val="27"/>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GBox" noThreeD="1"/>
</file>

<file path=xl/ctrlProps/ctrlProp13.xml><?xml version="1.0" encoding="utf-8"?>
<formControlPr xmlns="http://schemas.microsoft.com/office/spreadsheetml/2009/9/main" objectType="Drop" dropLines="16" dropStyle="combo" dx="16" fmlaLink="$T$3" fmlaRange="Elements" sel="29" val="0"/>
</file>

<file path=xl/ctrlProps/ctrlProp14.xml><?xml version="1.0" encoding="utf-8"?>
<formControlPr xmlns="http://schemas.microsoft.com/office/spreadsheetml/2009/9/main" objectType="Drop" dropLines="16" dropStyle="combo" dx="16" fmlaLink="$T$4" fmlaRange="Elements" sel="29" val="0"/>
</file>

<file path=xl/ctrlProps/ctrlProp15.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firstButton="1" fmlaLink="E20" lockText="1" noThreeD="1"/>
</file>

<file path=xl/ctrlProps/ctrlProp3.xml><?xml version="1.0" encoding="utf-8"?>
<formControlPr xmlns="http://schemas.microsoft.com/office/spreadsheetml/2009/9/main" objectType="Radio" checked="Checked" lockText="1" noThreeD="1"/>
</file>

<file path=xl/ctrlProps/ctrlProp4.xml><?xml version="1.0" encoding="utf-8"?>
<formControlPr xmlns="http://schemas.microsoft.com/office/spreadsheetml/2009/9/main" objectType="Radio" firstButton="1" fmlaLink="E24" lockText="1" noThreeD="1"/>
</file>

<file path=xl/ctrlProps/ctrlProp5.xml><?xml version="1.0" encoding="utf-8"?>
<formControlPr xmlns="http://schemas.microsoft.com/office/spreadsheetml/2009/9/main" objectType="Radio" checked="Checked"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GBox" noThreeD="1"/>
</file>

<file path=xl/ctrlProps/ctrlProp8.xml><?xml version="1.0" encoding="utf-8"?>
<formControlPr xmlns="http://schemas.microsoft.com/office/spreadsheetml/2009/9/main" objectType="GBox" noThreeD="1"/>
</file>

<file path=xl/ctrlProps/ctrlProp9.xml><?xml version="1.0" encoding="utf-8"?>
<formControlPr xmlns="http://schemas.microsoft.com/office/spreadsheetml/2009/9/main" objectType="Radio" checked="Checked" firstButton="1" fmlaLink="E28"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gi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341635</xdr:colOff>
      <xdr:row>18</xdr:row>
      <xdr:rowOff>19050</xdr:rowOff>
    </xdr:from>
    <xdr:to>
      <xdr:col>10</xdr:col>
      <xdr:colOff>516015</xdr:colOff>
      <xdr:row>37</xdr:row>
      <xdr:rowOff>0</xdr:rowOff>
    </xdr:to>
    <xdr:grpSp>
      <xdr:nvGrpSpPr>
        <xdr:cNvPr id="42" name="Group 41">
          <a:extLst>
            <a:ext uri="{FF2B5EF4-FFF2-40B4-BE49-F238E27FC236}">
              <a16:creationId xmlns:a16="http://schemas.microsoft.com/office/drawing/2014/main" xmlns="" id="{00000000-0008-0000-0000-00002A000000}"/>
            </a:ext>
          </a:extLst>
        </xdr:cNvPr>
        <xdr:cNvGrpSpPr/>
      </xdr:nvGrpSpPr>
      <xdr:grpSpPr>
        <a:xfrm>
          <a:off x="1027435" y="3438525"/>
          <a:ext cx="6422780" cy="3200400"/>
          <a:chOff x="0" y="-47625"/>
          <a:chExt cx="5477111" cy="2845514"/>
        </a:xfrm>
      </xdr:grpSpPr>
      <xdr:grpSp>
        <xdr:nvGrpSpPr>
          <xdr:cNvPr id="46" name="Group 45">
            <a:extLst>
              <a:ext uri="{FF2B5EF4-FFF2-40B4-BE49-F238E27FC236}">
                <a16:creationId xmlns:a16="http://schemas.microsoft.com/office/drawing/2014/main" xmlns="" id="{00000000-0008-0000-0000-00002E000000}"/>
              </a:ext>
            </a:extLst>
          </xdr:cNvPr>
          <xdr:cNvGrpSpPr/>
        </xdr:nvGrpSpPr>
        <xdr:grpSpPr>
          <a:xfrm>
            <a:off x="0" y="238126"/>
            <a:ext cx="5477111" cy="2559763"/>
            <a:chOff x="0" y="-115856"/>
            <a:chExt cx="5519962" cy="2594653"/>
          </a:xfrm>
        </xdr:grpSpPr>
        <xdr:grpSp>
          <xdr:nvGrpSpPr>
            <xdr:cNvPr id="48" name="Group 47">
              <a:extLst>
                <a:ext uri="{FF2B5EF4-FFF2-40B4-BE49-F238E27FC236}">
                  <a16:creationId xmlns:a16="http://schemas.microsoft.com/office/drawing/2014/main" xmlns="" id="{00000000-0008-0000-0000-000030000000}"/>
                </a:ext>
              </a:extLst>
            </xdr:cNvPr>
            <xdr:cNvGrpSpPr/>
          </xdr:nvGrpSpPr>
          <xdr:grpSpPr>
            <a:xfrm>
              <a:off x="0" y="-115856"/>
              <a:ext cx="5519962" cy="2594653"/>
              <a:chOff x="0" y="-115856"/>
              <a:chExt cx="5519962" cy="2594653"/>
            </a:xfrm>
          </xdr:grpSpPr>
          <xdr:cxnSp macro="">
            <xdr:nvCxnSpPr>
              <xdr:cNvPr id="50" name="Straight Connector 49">
                <a:extLst>
                  <a:ext uri="{FF2B5EF4-FFF2-40B4-BE49-F238E27FC236}">
                    <a16:creationId xmlns:a16="http://schemas.microsoft.com/office/drawing/2014/main" xmlns="" id="{00000000-0008-0000-0000-000032000000}"/>
                  </a:ext>
                </a:extLst>
              </xdr:cNvPr>
              <xdr:cNvCxnSpPr/>
            </xdr:nvCxnSpPr>
            <xdr:spPr>
              <a:xfrm flipH="1" flipV="1">
                <a:off x="1849418" y="1771314"/>
                <a:ext cx="1286952" cy="3576"/>
              </a:xfrm>
              <a:prstGeom prst="line">
                <a:avLst/>
              </a:prstGeom>
              <a:ln w="15875">
                <a:solidFill>
                  <a:schemeClr val="accent1"/>
                </a:solidFill>
              </a:ln>
            </xdr:spPr>
            <xdr:style>
              <a:lnRef idx="1">
                <a:schemeClr val="accent1"/>
              </a:lnRef>
              <a:fillRef idx="0">
                <a:schemeClr val="accent1"/>
              </a:fillRef>
              <a:effectRef idx="0">
                <a:schemeClr val="accent1"/>
              </a:effectRef>
              <a:fontRef idx="minor">
                <a:schemeClr val="tx1"/>
              </a:fontRef>
            </xdr:style>
          </xdr:cxnSp>
          <xdr:cxnSp macro="">
            <xdr:nvCxnSpPr>
              <xdr:cNvPr id="51" name="Straight Arrow Connector 50">
                <a:extLst>
                  <a:ext uri="{FF2B5EF4-FFF2-40B4-BE49-F238E27FC236}">
                    <a16:creationId xmlns:a16="http://schemas.microsoft.com/office/drawing/2014/main" xmlns="" id="{00000000-0008-0000-0000-000033000000}"/>
                  </a:ext>
                </a:extLst>
              </xdr:cNvPr>
              <xdr:cNvCxnSpPr/>
            </xdr:nvCxnSpPr>
            <xdr:spPr>
              <a:xfrm>
                <a:off x="2915169" y="988017"/>
                <a:ext cx="6079" cy="127393"/>
              </a:xfrm>
              <a:prstGeom prst="straightConnector1">
                <a:avLst/>
              </a:prstGeom>
              <a:ln w="15875">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52" name="Rectangle 51">
                <a:extLst>
                  <a:ext uri="{FF2B5EF4-FFF2-40B4-BE49-F238E27FC236}">
                    <a16:creationId xmlns:a16="http://schemas.microsoft.com/office/drawing/2014/main" xmlns="" id="{00000000-0008-0000-0000-000034000000}"/>
                  </a:ext>
                </a:extLst>
              </xdr:cNvPr>
              <xdr:cNvSpPr/>
            </xdr:nvSpPr>
            <xdr:spPr>
              <a:xfrm>
                <a:off x="556385" y="963751"/>
                <a:ext cx="1711088" cy="310225"/>
              </a:xfrm>
              <a:prstGeom prst="rect">
                <a:avLst/>
              </a:prstGeom>
              <a:solidFill>
                <a:schemeClr val="accent5">
                  <a:lumMod val="40000"/>
                  <a:lumOff val="60000"/>
                </a:schemeClr>
              </a:solidFill>
              <a:ln w="15875">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sp macro="" textlink="">
            <xdr:nvSpPr>
              <xdr:cNvPr id="53" name="Text Box 5">
                <a:extLst>
                  <a:ext uri="{FF2B5EF4-FFF2-40B4-BE49-F238E27FC236}">
                    <a16:creationId xmlns:a16="http://schemas.microsoft.com/office/drawing/2014/main" xmlns="" id="{00000000-0008-0000-0000-000035000000}"/>
                  </a:ext>
                </a:extLst>
              </xdr:cNvPr>
              <xdr:cNvSpPr txBox="1"/>
            </xdr:nvSpPr>
            <xdr:spPr>
              <a:xfrm>
                <a:off x="962123" y="1000149"/>
                <a:ext cx="1050777" cy="242653"/>
              </a:xfrm>
              <a:prstGeom prst="rect">
                <a:avLst/>
              </a:prstGeom>
              <a:solidFill>
                <a:schemeClr val="accent5">
                  <a:lumMod val="20000"/>
                  <a:lumOff val="80000"/>
                </a:schemeClr>
              </a:solidFill>
              <a:ln w="15875">
                <a:solidFill>
                  <a:schemeClr val="accent1"/>
                </a:solid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marL="0" marR="0">
                  <a:lnSpc>
                    <a:spcPct val="106000"/>
                  </a:lnSpc>
                  <a:spcBef>
                    <a:spcPts val="0"/>
                  </a:spcBef>
                  <a:spcAft>
                    <a:spcPts val="800"/>
                  </a:spcAft>
                </a:pPr>
                <a:r>
                  <a:rPr lang="en-US" sz="1100">
                    <a:solidFill>
                      <a:srgbClr val="000000"/>
                    </a:solidFill>
                    <a:effectLst/>
                    <a:ea typeface="Calibri" panose="020F0502020204030204" pitchFamily="34" charset="0"/>
                  </a:rPr>
                  <a:t>Stage 1 vessels</a:t>
                </a:r>
                <a:endParaRPr lang="en-US" sz="1200">
                  <a:effectLst/>
                  <a:latin typeface="Times New Roman" panose="02020603050405020304" pitchFamily="18" charset="0"/>
                  <a:ea typeface="Times New Roman" panose="02020603050405020304" pitchFamily="18" charset="0"/>
                </a:endParaRPr>
              </a:p>
            </xdr:txBody>
          </xdr:sp>
          <xdr:sp macro="" textlink="">
            <xdr:nvSpPr>
              <xdr:cNvPr id="55" name="Text Box 20">
                <a:extLst>
                  <a:ext uri="{FF2B5EF4-FFF2-40B4-BE49-F238E27FC236}">
                    <a16:creationId xmlns:a16="http://schemas.microsoft.com/office/drawing/2014/main" xmlns="" id="{00000000-0008-0000-0000-000037000000}"/>
                  </a:ext>
                </a:extLst>
              </xdr:cNvPr>
              <xdr:cNvSpPr txBox="1"/>
            </xdr:nvSpPr>
            <xdr:spPr>
              <a:xfrm>
                <a:off x="2450977" y="361445"/>
                <a:ext cx="985560" cy="597945"/>
              </a:xfrm>
              <a:prstGeom prst="rect">
                <a:avLst/>
              </a:prstGeom>
              <a:solidFill>
                <a:srgbClr val="00B0F0"/>
              </a:solidFill>
              <a:ln w="15875">
                <a:solidFill>
                  <a:schemeClr val="accent1"/>
                </a:solid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marL="0" marR="0">
                  <a:spcBef>
                    <a:spcPts val="0"/>
                  </a:spcBef>
                  <a:spcAft>
                    <a:spcPts val="0"/>
                  </a:spcAft>
                </a:pPr>
                <a:r>
                  <a:rPr lang="en-US" sz="1100" u="sng">
                    <a:effectLst/>
                    <a:ea typeface="Calibri" panose="020F0502020204030204" pitchFamily="34" charset="0"/>
                    <a:cs typeface="Times New Roman" panose="02020603050405020304" pitchFamily="18" charset="0"/>
                  </a:rPr>
                  <a:t>Overall perm</a:t>
                </a:r>
                <a:endParaRPr lang="en-US" sz="1100">
                  <a:effectLst/>
                  <a:ea typeface="Calibri" panose="020F0502020204030204" pitchFamily="34" charset="0"/>
                  <a:cs typeface="Times New Roman" panose="02020603050405020304" pitchFamily="18" charset="0"/>
                </a:endParaRPr>
              </a:p>
              <a:p>
                <a:pPr marL="0" marR="0">
                  <a:spcBef>
                    <a:spcPts val="0"/>
                  </a:spcBef>
                  <a:spcAft>
                    <a:spcPts val="0"/>
                  </a:spcAft>
                </a:pPr>
                <a:r>
                  <a:rPr lang="en-US" sz="800">
                    <a:effectLst/>
                    <a:ea typeface="Calibri" panose="020F0502020204030204" pitchFamily="34" charset="0"/>
                    <a:cs typeface="Times New Roman" panose="02020603050405020304" pitchFamily="18" charset="0"/>
                  </a:rPr>
                  <a:t>uS/cm-E</a:t>
                </a:r>
              </a:p>
              <a:p>
                <a:pPr marL="0" marR="0">
                  <a:spcBef>
                    <a:spcPts val="0"/>
                  </a:spcBef>
                  <a:spcAft>
                    <a:spcPts val="0"/>
                  </a:spcAft>
                </a:pPr>
                <a:r>
                  <a:rPr lang="en-US" sz="800">
                    <a:effectLst/>
                    <a:ea typeface="Calibri" panose="020F0502020204030204" pitchFamily="34" charset="0"/>
                    <a:cs typeface="Times New Roman" panose="02020603050405020304" pitchFamily="18" charset="0"/>
                  </a:rPr>
                  <a:t>Flow F</a:t>
                </a:r>
              </a:p>
              <a:p>
                <a:pPr marL="0" marR="0">
                  <a:spcBef>
                    <a:spcPts val="0"/>
                  </a:spcBef>
                  <a:spcAft>
                    <a:spcPts val="0"/>
                  </a:spcAft>
                </a:pPr>
                <a:r>
                  <a:rPr lang="en-US" sz="800">
                    <a:effectLst/>
                    <a:ea typeface="Calibri" panose="020F0502020204030204" pitchFamily="34" charset="0"/>
                    <a:cs typeface="Times New Roman" panose="02020603050405020304" pitchFamily="18" charset="0"/>
                  </a:rPr>
                  <a:t>Press - J</a:t>
                </a:r>
                <a:endParaRPr lang="en-US" sz="1100">
                  <a:effectLst/>
                  <a:ea typeface="Calibri" panose="020F0502020204030204" pitchFamily="34" charset="0"/>
                  <a:cs typeface="Times New Roman" panose="02020603050405020304" pitchFamily="18" charset="0"/>
                </a:endParaRPr>
              </a:p>
            </xdr:txBody>
          </xdr:sp>
          <xdr:cxnSp macro="">
            <xdr:nvCxnSpPr>
              <xdr:cNvPr id="57" name="Straight Arrow Connector 56">
                <a:extLst>
                  <a:ext uri="{FF2B5EF4-FFF2-40B4-BE49-F238E27FC236}">
                    <a16:creationId xmlns:a16="http://schemas.microsoft.com/office/drawing/2014/main" xmlns="" id="{00000000-0008-0000-0000-000039000000}"/>
                  </a:ext>
                </a:extLst>
              </xdr:cNvPr>
              <xdr:cNvCxnSpPr>
                <a:stCxn id="61" idx="0"/>
              </xdr:cNvCxnSpPr>
            </xdr:nvCxnSpPr>
            <xdr:spPr>
              <a:xfrm flipH="1" flipV="1">
                <a:off x="307838" y="1135381"/>
                <a:ext cx="2290" cy="299080"/>
              </a:xfrm>
              <a:prstGeom prst="straightConnector1">
                <a:avLst/>
              </a:prstGeom>
              <a:ln w="15875">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58" name="Straight Connector 57">
                <a:extLst>
                  <a:ext uri="{FF2B5EF4-FFF2-40B4-BE49-F238E27FC236}">
                    <a16:creationId xmlns:a16="http://schemas.microsoft.com/office/drawing/2014/main" xmlns="" id="{00000000-0008-0000-0000-00003A000000}"/>
                  </a:ext>
                </a:extLst>
              </xdr:cNvPr>
              <xdr:cNvCxnSpPr/>
            </xdr:nvCxnSpPr>
            <xdr:spPr>
              <a:xfrm flipV="1">
                <a:off x="2260867" y="1113906"/>
                <a:ext cx="1694116" cy="7448"/>
              </a:xfrm>
              <a:prstGeom prst="line">
                <a:avLst/>
              </a:prstGeom>
              <a:ln w="15875">
                <a:solidFill>
                  <a:schemeClr val="accent1"/>
                </a:solidFill>
              </a:ln>
            </xdr:spPr>
            <xdr:style>
              <a:lnRef idx="1">
                <a:schemeClr val="accent1"/>
              </a:lnRef>
              <a:fillRef idx="0">
                <a:schemeClr val="accent1"/>
              </a:fillRef>
              <a:effectRef idx="0">
                <a:schemeClr val="accent1"/>
              </a:effectRef>
              <a:fontRef idx="minor">
                <a:schemeClr val="tx1"/>
              </a:fontRef>
            </xdr:style>
          </xdr:cxnSp>
          <xdr:cxnSp macro="">
            <xdr:nvCxnSpPr>
              <xdr:cNvPr id="60" name="Straight Connector 59">
                <a:extLst>
                  <a:ext uri="{FF2B5EF4-FFF2-40B4-BE49-F238E27FC236}">
                    <a16:creationId xmlns:a16="http://schemas.microsoft.com/office/drawing/2014/main" xmlns="" id="{00000000-0008-0000-0000-00003C000000}"/>
                  </a:ext>
                </a:extLst>
              </xdr:cNvPr>
              <xdr:cNvCxnSpPr>
                <a:stCxn id="52" idx="1"/>
              </xdr:cNvCxnSpPr>
            </xdr:nvCxnSpPr>
            <xdr:spPr>
              <a:xfrm flipH="1">
                <a:off x="64042" y="1118864"/>
                <a:ext cx="492343" cy="1276"/>
              </a:xfrm>
              <a:prstGeom prst="line">
                <a:avLst/>
              </a:prstGeom>
              <a:ln w="15875">
                <a:solidFill>
                  <a:schemeClr val="accent1"/>
                </a:solidFill>
              </a:ln>
            </xdr:spPr>
            <xdr:style>
              <a:lnRef idx="1">
                <a:schemeClr val="accent1"/>
              </a:lnRef>
              <a:fillRef idx="0">
                <a:schemeClr val="accent1"/>
              </a:fillRef>
              <a:effectRef idx="0">
                <a:schemeClr val="accent1"/>
              </a:effectRef>
              <a:fontRef idx="minor">
                <a:schemeClr val="tx1"/>
              </a:fontRef>
            </xdr:style>
          </xdr:cxnSp>
          <xdr:sp macro="" textlink="">
            <xdr:nvSpPr>
              <xdr:cNvPr id="61" name="Text Box 16">
                <a:extLst>
                  <a:ext uri="{FF2B5EF4-FFF2-40B4-BE49-F238E27FC236}">
                    <a16:creationId xmlns:a16="http://schemas.microsoft.com/office/drawing/2014/main" xmlns="" id="{00000000-0008-0000-0000-00003D000000}"/>
                  </a:ext>
                </a:extLst>
              </xdr:cNvPr>
              <xdr:cNvSpPr txBox="1"/>
            </xdr:nvSpPr>
            <xdr:spPr>
              <a:xfrm>
                <a:off x="0" y="1434461"/>
                <a:ext cx="620302" cy="813439"/>
              </a:xfrm>
              <a:prstGeom prst="rect">
                <a:avLst/>
              </a:prstGeom>
              <a:solidFill>
                <a:srgbClr val="92D050"/>
              </a:solidFill>
              <a:ln w="15875">
                <a:solidFill>
                  <a:schemeClr val="accent1"/>
                </a:solid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marL="0" marR="0">
                  <a:spcBef>
                    <a:spcPts val="0"/>
                  </a:spcBef>
                  <a:spcAft>
                    <a:spcPts val="0"/>
                  </a:spcAft>
                </a:pPr>
                <a:r>
                  <a:rPr lang="en-US" sz="1000" u="sng">
                    <a:effectLst/>
                    <a:ea typeface="Calibri" panose="020F0502020204030204" pitchFamily="34" charset="0"/>
                    <a:cs typeface="Times New Roman" panose="02020603050405020304" pitchFamily="18" charset="0"/>
                  </a:rPr>
                  <a:t>Feed</a:t>
                </a:r>
                <a:endParaRPr lang="en-US" sz="1000">
                  <a:effectLst/>
                  <a:ea typeface="Calibri" panose="020F0502020204030204" pitchFamily="34" charset="0"/>
                  <a:cs typeface="Times New Roman" panose="02020603050405020304" pitchFamily="18" charset="0"/>
                </a:endParaRPr>
              </a:p>
              <a:p>
                <a:pPr marL="0" marR="0" algn="just">
                  <a:spcBef>
                    <a:spcPts val="0"/>
                  </a:spcBef>
                  <a:spcAft>
                    <a:spcPts val="0"/>
                  </a:spcAft>
                </a:pPr>
                <a:r>
                  <a:rPr lang="en-US" sz="800">
                    <a:effectLst/>
                    <a:ea typeface="Calibri" panose="020F0502020204030204" pitchFamily="34" charset="0"/>
                    <a:cs typeface="Times New Roman" panose="02020603050405020304" pitchFamily="18" charset="0"/>
                  </a:rPr>
                  <a:t>uS/cm-D</a:t>
                </a:r>
                <a:endParaRPr lang="en-US" sz="1100">
                  <a:effectLst/>
                  <a:ea typeface="Calibri" panose="020F0502020204030204" pitchFamily="34" charset="0"/>
                  <a:cs typeface="Times New Roman" panose="02020603050405020304" pitchFamily="18" charset="0"/>
                </a:endParaRPr>
              </a:p>
              <a:p>
                <a:pPr marL="0" marR="0" algn="just">
                  <a:spcBef>
                    <a:spcPts val="0"/>
                  </a:spcBef>
                  <a:spcAft>
                    <a:spcPts val="0"/>
                  </a:spcAft>
                </a:pPr>
                <a:r>
                  <a:rPr lang="en-US" sz="800">
                    <a:effectLst/>
                    <a:ea typeface="Calibri" panose="020F0502020204030204" pitchFamily="34" charset="0"/>
                    <a:cs typeface="Times New Roman" panose="02020603050405020304" pitchFamily="18" charset="0"/>
                  </a:rPr>
                  <a:t>Temp-C</a:t>
                </a:r>
                <a:endParaRPr lang="en-US" sz="1100">
                  <a:effectLst/>
                  <a:ea typeface="Calibri" panose="020F0502020204030204" pitchFamily="34" charset="0"/>
                  <a:cs typeface="Times New Roman" panose="02020603050405020304" pitchFamily="18" charset="0"/>
                </a:endParaRPr>
              </a:p>
              <a:p>
                <a:pPr marL="0" marR="0" algn="just">
                  <a:spcBef>
                    <a:spcPts val="0"/>
                  </a:spcBef>
                  <a:spcAft>
                    <a:spcPts val="0"/>
                  </a:spcAft>
                </a:pPr>
                <a:r>
                  <a:rPr lang="en-US" sz="800">
                    <a:effectLst/>
                    <a:ea typeface="Calibri" panose="020F0502020204030204" pitchFamily="34" charset="0"/>
                    <a:cs typeface="Times New Roman" panose="02020603050405020304" pitchFamily="18" charset="0"/>
                  </a:rPr>
                  <a:t>Press-H</a:t>
                </a:r>
                <a:endParaRPr lang="en-US" sz="1100">
                  <a:effectLst/>
                  <a:ea typeface="Calibri" panose="020F0502020204030204" pitchFamily="34" charset="0"/>
                  <a:cs typeface="Times New Roman" panose="02020603050405020304" pitchFamily="18" charset="0"/>
                </a:endParaRPr>
              </a:p>
            </xdr:txBody>
          </xdr:sp>
          <xdr:cxnSp macro="">
            <xdr:nvCxnSpPr>
              <xdr:cNvPr id="62" name="Straight Connector 61">
                <a:extLst>
                  <a:ext uri="{FF2B5EF4-FFF2-40B4-BE49-F238E27FC236}">
                    <a16:creationId xmlns:a16="http://schemas.microsoft.com/office/drawing/2014/main" xmlns="" id="{00000000-0008-0000-0000-00003E000000}"/>
                  </a:ext>
                </a:extLst>
              </xdr:cNvPr>
              <xdr:cNvCxnSpPr/>
            </xdr:nvCxnSpPr>
            <xdr:spPr>
              <a:xfrm flipH="1" flipV="1">
                <a:off x="1833046" y="1285267"/>
                <a:ext cx="9918" cy="498207"/>
              </a:xfrm>
              <a:prstGeom prst="line">
                <a:avLst/>
              </a:prstGeom>
              <a:ln w="15875">
                <a:solidFill>
                  <a:schemeClr val="accent1"/>
                </a:solidFill>
              </a:ln>
            </xdr:spPr>
            <xdr:style>
              <a:lnRef idx="1">
                <a:schemeClr val="accent1"/>
              </a:lnRef>
              <a:fillRef idx="0">
                <a:schemeClr val="accent1"/>
              </a:fillRef>
              <a:effectRef idx="0">
                <a:schemeClr val="accent1"/>
              </a:effectRef>
              <a:fontRef idx="minor">
                <a:schemeClr val="tx1"/>
              </a:fontRef>
            </xdr:style>
          </xdr:cxnSp>
          <xdr:sp macro="" textlink="">
            <xdr:nvSpPr>
              <xdr:cNvPr id="64" name="Text Box 21">
                <a:extLst>
                  <a:ext uri="{FF2B5EF4-FFF2-40B4-BE49-F238E27FC236}">
                    <a16:creationId xmlns:a16="http://schemas.microsoft.com/office/drawing/2014/main" xmlns="" id="{00000000-0008-0000-0000-000040000000}"/>
                  </a:ext>
                </a:extLst>
              </xdr:cNvPr>
              <xdr:cNvSpPr txBox="1"/>
            </xdr:nvSpPr>
            <xdr:spPr>
              <a:xfrm>
                <a:off x="2064483" y="1956701"/>
                <a:ext cx="956593" cy="432592"/>
              </a:xfrm>
              <a:prstGeom prst="rect">
                <a:avLst/>
              </a:prstGeom>
              <a:solidFill>
                <a:srgbClr val="FFC000"/>
              </a:solidFill>
              <a:ln w="15875">
                <a:solidFill>
                  <a:schemeClr val="accent1"/>
                </a:solid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marL="0" marR="0">
                  <a:spcBef>
                    <a:spcPts val="0"/>
                  </a:spcBef>
                  <a:spcAft>
                    <a:spcPts val="0"/>
                  </a:spcAft>
                </a:pPr>
                <a:r>
                  <a:rPr lang="en-US" sz="1100" u="sng">
                    <a:effectLst/>
                    <a:ea typeface="Calibri" panose="020F0502020204030204" pitchFamily="34" charset="0"/>
                    <a:cs typeface="Times New Roman" panose="02020603050405020304" pitchFamily="18" charset="0"/>
                  </a:rPr>
                  <a:t>Final</a:t>
                </a:r>
                <a:r>
                  <a:rPr lang="en-US" sz="1100" u="sng" baseline="0">
                    <a:effectLst/>
                    <a:ea typeface="Calibri" panose="020F0502020204030204" pitchFamily="34" charset="0"/>
                    <a:cs typeface="Times New Roman" panose="02020603050405020304" pitchFamily="18" charset="0"/>
                  </a:rPr>
                  <a:t> Conc</a:t>
                </a:r>
                <a:endParaRPr lang="en-US" sz="1100">
                  <a:effectLst/>
                  <a:ea typeface="Calibri" panose="020F0502020204030204" pitchFamily="34" charset="0"/>
                  <a:cs typeface="Times New Roman" panose="02020603050405020304" pitchFamily="18" charset="0"/>
                </a:endParaRPr>
              </a:p>
              <a:p>
                <a:pPr marL="0" marR="0">
                  <a:spcBef>
                    <a:spcPts val="0"/>
                  </a:spcBef>
                  <a:spcAft>
                    <a:spcPts val="0"/>
                  </a:spcAft>
                </a:pPr>
                <a:r>
                  <a:rPr lang="en-US" sz="800">
                    <a:effectLst/>
                    <a:ea typeface="Calibri" panose="020F0502020204030204" pitchFamily="34" charset="0"/>
                    <a:cs typeface="Times New Roman" panose="02020603050405020304" pitchFamily="18" charset="0"/>
                  </a:rPr>
                  <a:t>Press-I</a:t>
                </a:r>
              </a:p>
              <a:p>
                <a:pPr marL="0" marR="0">
                  <a:spcBef>
                    <a:spcPts val="0"/>
                  </a:spcBef>
                  <a:spcAft>
                    <a:spcPts val="0"/>
                  </a:spcAft>
                </a:pPr>
                <a:r>
                  <a:rPr lang="en-US" sz="800">
                    <a:effectLst/>
                    <a:ea typeface="Calibri" panose="020F0502020204030204" pitchFamily="34" charset="0"/>
                    <a:cs typeface="Times New Roman" panose="02020603050405020304" pitchFamily="18" charset="0"/>
                  </a:rPr>
                  <a:t>Flow</a:t>
                </a:r>
                <a:r>
                  <a:rPr lang="en-US" sz="800" baseline="0">
                    <a:effectLst/>
                    <a:ea typeface="Calibri" panose="020F0502020204030204" pitchFamily="34" charset="0"/>
                    <a:cs typeface="Times New Roman" panose="02020603050405020304" pitchFamily="18" charset="0"/>
                  </a:rPr>
                  <a:t> - G</a:t>
                </a:r>
                <a:endParaRPr lang="en-US" sz="800">
                  <a:effectLst/>
                  <a:ea typeface="Calibri" panose="020F0502020204030204" pitchFamily="34" charset="0"/>
                  <a:cs typeface="Times New Roman" panose="02020603050405020304" pitchFamily="18" charset="0"/>
                </a:endParaRPr>
              </a:p>
              <a:p>
                <a:pPr marL="0" marR="0">
                  <a:spcBef>
                    <a:spcPts val="0"/>
                  </a:spcBef>
                  <a:spcAft>
                    <a:spcPts val="0"/>
                  </a:spcAft>
                </a:pPr>
                <a:endParaRPr lang="en-US" sz="1100">
                  <a:effectLst/>
                  <a:ea typeface="Calibri" panose="020F0502020204030204" pitchFamily="34" charset="0"/>
                  <a:cs typeface="Times New Roman" panose="02020603050405020304" pitchFamily="18" charset="0"/>
                </a:endParaRPr>
              </a:p>
            </xdr:txBody>
          </xdr:sp>
          <xdr:cxnSp macro="">
            <xdr:nvCxnSpPr>
              <xdr:cNvPr id="67" name="Straight Arrow Connector 66">
                <a:extLst>
                  <a:ext uri="{FF2B5EF4-FFF2-40B4-BE49-F238E27FC236}">
                    <a16:creationId xmlns:a16="http://schemas.microsoft.com/office/drawing/2014/main" xmlns="" id="{00000000-0008-0000-0000-000043000000}"/>
                  </a:ext>
                </a:extLst>
              </xdr:cNvPr>
              <xdr:cNvCxnSpPr/>
            </xdr:nvCxnSpPr>
            <xdr:spPr>
              <a:xfrm flipV="1">
                <a:off x="2522412" y="1740553"/>
                <a:ext cx="0" cy="206021"/>
              </a:xfrm>
              <a:prstGeom prst="straightConnector1">
                <a:avLst/>
              </a:prstGeom>
              <a:ln w="15875">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76" name="Text Box 4">
                <a:extLst>
                  <a:ext uri="{FF2B5EF4-FFF2-40B4-BE49-F238E27FC236}">
                    <a16:creationId xmlns:a16="http://schemas.microsoft.com/office/drawing/2014/main" xmlns="" id="{00000000-0008-0000-0000-00004C000000}"/>
                  </a:ext>
                </a:extLst>
              </xdr:cNvPr>
              <xdr:cNvSpPr txBox="1"/>
            </xdr:nvSpPr>
            <xdr:spPr>
              <a:xfrm>
                <a:off x="4189576" y="374155"/>
                <a:ext cx="1196340" cy="235791"/>
              </a:xfrm>
              <a:prstGeom prst="rect">
                <a:avLst/>
              </a:prstGeom>
              <a:solidFill>
                <a:schemeClr val="lt1"/>
              </a:solidFill>
              <a:ln w="15875">
                <a:solidFill>
                  <a:schemeClr val="accent1"/>
                </a:solid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marL="0" marR="0">
                  <a:lnSpc>
                    <a:spcPct val="106000"/>
                  </a:lnSpc>
                  <a:spcBef>
                    <a:spcPts val="0"/>
                  </a:spcBef>
                  <a:spcAft>
                    <a:spcPts val="800"/>
                  </a:spcAft>
                </a:pPr>
                <a:r>
                  <a:rPr lang="en-US" sz="1000">
                    <a:solidFill>
                      <a:srgbClr val="000000"/>
                    </a:solidFill>
                    <a:effectLst/>
                    <a:ea typeface="Calibri" panose="020F0502020204030204" pitchFamily="34" charset="0"/>
                  </a:rPr>
                  <a:t>Required data  </a:t>
                </a:r>
                <a:endParaRPr lang="en-US" sz="1200">
                  <a:effectLst/>
                  <a:latin typeface="Times New Roman" panose="02020603050405020304" pitchFamily="18" charset="0"/>
                  <a:ea typeface="Times New Roman" panose="02020603050405020304" pitchFamily="18" charset="0"/>
                </a:endParaRPr>
              </a:p>
            </xdr:txBody>
          </xdr:sp>
          <xdr:sp macro="" textlink="">
            <xdr:nvSpPr>
              <xdr:cNvPr id="77" name="Text Box 14">
                <a:extLst>
                  <a:ext uri="{FF2B5EF4-FFF2-40B4-BE49-F238E27FC236}">
                    <a16:creationId xmlns:a16="http://schemas.microsoft.com/office/drawing/2014/main" xmlns="" id="{00000000-0008-0000-0000-00004D000000}"/>
                  </a:ext>
                </a:extLst>
              </xdr:cNvPr>
              <xdr:cNvSpPr txBox="1"/>
            </xdr:nvSpPr>
            <xdr:spPr>
              <a:xfrm>
                <a:off x="4211191" y="694740"/>
                <a:ext cx="1182912" cy="1784057"/>
              </a:xfrm>
              <a:prstGeom prst="rect">
                <a:avLst/>
              </a:prstGeom>
              <a:solidFill>
                <a:schemeClr val="lt1"/>
              </a:solidFill>
              <a:ln w="15875">
                <a:solidFill>
                  <a:schemeClr val="tx1"/>
                </a:solid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marL="0" marR="0">
                  <a:lnSpc>
                    <a:spcPct val="106000"/>
                  </a:lnSpc>
                  <a:spcBef>
                    <a:spcPts val="0"/>
                  </a:spcBef>
                  <a:spcAft>
                    <a:spcPts val="800"/>
                  </a:spcAft>
                </a:pPr>
                <a:r>
                  <a:rPr lang="en-US" sz="800" b="1">
                    <a:solidFill>
                      <a:srgbClr val="000000"/>
                    </a:solidFill>
                    <a:effectLst/>
                    <a:ea typeface="Calibri" panose="020F0502020204030204" pitchFamily="34" charset="0"/>
                  </a:rPr>
                  <a:t>Colu</a:t>
                </a:r>
                <a:r>
                  <a:rPr lang="en-US" sz="800">
                    <a:solidFill>
                      <a:srgbClr val="000000"/>
                    </a:solidFill>
                    <a:effectLst/>
                    <a:ea typeface="Calibri" panose="020F0502020204030204" pitchFamily="34" charset="0"/>
                  </a:rPr>
                  <a:t>mn /Req. Data</a:t>
                </a:r>
                <a:endParaRPr lang="en-US" sz="1200">
                  <a:effectLst/>
                  <a:latin typeface="Times New Roman" panose="02020603050405020304" pitchFamily="18" charset="0"/>
                  <a:ea typeface="Times New Roman" panose="02020603050405020304" pitchFamily="18" charset="0"/>
                </a:endParaRPr>
              </a:p>
              <a:p>
                <a:pPr marL="0" marR="0">
                  <a:spcBef>
                    <a:spcPts val="0"/>
                  </a:spcBef>
                  <a:spcAft>
                    <a:spcPts val="0"/>
                  </a:spcAft>
                </a:pPr>
                <a:r>
                  <a:rPr lang="en-US" sz="800">
                    <a:solidFill>
                      <a:srgbClr val="000000"/>
                    </a:solidFill>
                    <a:effectLst/>
                    <a:ea typeface="Calibri" panose="020F0502020204030204" pitchFamily="34" charset="0"/>
                  </a:rPr>
                  <a:t>A   </a:t>
                </a:r>
                <a:r>
                  <a:rPr lang="en-US" sz="800">
                    <a:solidFill>
                      <a:srgbClr val="000000"/>
                    </a:solidFill>
                    <a:effectLst/>
                    <a:ea typeface="Times New Roman" panose="02020603050405020304" pitchFamily="18" charset="0"/>
                    <a:cs typeface="Times New Roman" panose="02020603050405020304" pitchFamily="18" charset="0"/>
                  </a:rPr>
                  <a:t>Date</a:t>
                </a:r>
                <a:endParaRPr lang="en-US" sz="1200">
                  <a:effectLst/>
                  <a:latin typeface="Times New Roman" panose="02020603050405020304" pitchFamily="18" charset="0"/>
                  <a:ea typeface="Times New Roman" panose="02020603050405020304" pitchFamily="18" charset="0"/>
                </a:endParaRPr>
              </a:p>
              <a:p>
                <a:pPr marL="0" marR="0">
                  <a:spcBef>
                    <a:spcPts val="0"/>
                  </a:spcBef>
                  <a:spcAft>
                    <a:spcPts val="0"/>
                  </a:spcAft>
                </a:pPr>
                <a:r>
                  <a:rPr lang="en-US" sz="800">
                    <a:solidFill>
                      <a:srgbClr val="000000"/>
                    </a:solidFill>
                    <a:effectLst/>
                    <a:ea typeface="Times New Roman" panose="02020603050405020304" pitchFamily="18" charset="0"/>
                    <a:cs typeface="Times New Roman" panose="02020603050405020304" pitchFamily="18" charset="0"/>
                  </a:rPr>
                  <a:t>C   Temperature</a:t>
                </a:r>
                <a:endParaRPr lang="en-US" sz="1200">
                  <a:effectLst/>
                  <a:latin typeface="Times New Roman" panose="02020603050405020304" pitchFamily="18" charset="0"/>
                  <a:ea typeface="Times New Roman" panose="02020603050405020304" pitchFamily="18" charset="0"/>
                </a:endParaRPr>
              </a:p>
              <a:p>
                <a:pPr marL="0" marR="0">
                  <a:spcBef>
                    <a:spcPts val="0"/>
                  </a:spcBef>
                  <a:spcAft>
                    <a:spcPts val="0"/>
                  </a:spcAft>
                </a:pPr>
                <a:r>
                  <a:rPr lang="en-US" sz="800">
                    <a:solidFill>
                      <a:srgbClr val="000000"/>
                    </a:solidFill>
                    <a:effectLst/>
                    <a:ea typeface="Times New Roman" panose="02020603050405020304" pitchFamily="18" charset="0"/>
                    <a:cs typeface="Times New Roman" panose="02020603050405020304" pitchFamily="18" charset="0"/>
                  </a:rPr>
                  <a:t>D   Feed uS</a:t>
                </a:r>
                <a:endParaRPr lang="en-US" sz="1200">
                  <a:effectLst/>
                  <a:latin typeface="Times New Roman" panose="02020603050405020304" pitchFamily="18" charset="0"/>
                  <a:ea typeface="Times New Roman" panose="02020603050405020304" pitchFamily="18" charset="0"/>
                </a:endParaRPr>
              </a:p>
              <a:p>
                <a:pPr marL="0" marR="0">
                  <a:spcBef>
                    <a:spcPts val="0"/>
                  </a:spcBef>
                  <a:spcAft>
                    <a:spcPts val="0"/>
                  </a:spcAft>
                </a:pPr>
                <a:r>
                  <a:rPr lang="en-US" sz="800">
                    <a:solidFill>
                      <a:srgbClr val="000000"/>
                    </a:solidFill>
                    <a:effectLst/>
                    <a:ea typeface="Times New Roman" panose="02020603050405020304" pitchFamily="18" charset="0"/>
                    <a:cs typeface="Times New Roman" panose="02020603050405020304" pitchFamily="18" charset="0"/>
                  </a:rPr>
                  <a:t>E   Overall Perm uS</a:t>
                </a:r>
                <a:endParaRPr lang="en-US" sz="1200">
                  <a:effectLst/>
                  <a:latin typeface="Times New Roman" panose="02020603050405020304" pitchFamily="18" charset="0"/>
                  <a:ea typeface="Times New Roman" panose="02020603050405020304" pitchFamily="18" charset="0"/>
                </a:endParaRPr>
              </a:p>
              <a:p>
                <a:pPr marL="0" marR="0">
                  <a:spcBef>
                    <a:spcPts val="0"/>
                  </a:spcBef>
                  <a:spcAft>
                    <a:spcPts val="0"/>
                  </a:spcAft>
                </a:pPr>
                <a:r>
                  <a:rPr lang="en-US" sz="800">
                    <a:solidFill>
                      <a:srgbClr val="000000"/>
                    </a:solidFill>
                    <a:effectLst/>
                    <a:ea typeface="Times New Roman" panose="02020603050405020304" pitchFamily="18" charset="0"/>
                    <a:cs typeface="Times New Roman" panose="02020603050405020304" pitchFamily="18" charset="0"/>
                  </a:rPr>
                  <a:t>F   Overall Perm Flow</a:t>
                </a:r>
                <a:endParaRPr lang="en-US" sz="1200">
                  <a:effectLst/>
                  <a:latin typeface="Times New Roman" panose="02020603050405020304" pitchFamily="18" charset="0"/>
                  <a:ea typeface="Times New Roman" panose="02020603050405020304" pitchFamily="18" charset="0"/>
                </a:endParaRPr>
              </a:p>
              <a:p>
                <a:pPr marL="0" marR="0">
                  <a:spcBef>
                    <a:spcPts val="0"/>
                  </a:spcBef>
                  <a:spcAft>
                    <a:spcPts val="0"/>
                  </a:spcAft>
                </a:pPr>
                <a:r>
                  <a:rPr lang="en-US" sz="800">
                    <a:solidFill>
                      <a:srgbClr val="000000"/>
                    </a:solidFill>
                    <a:effectLst/>
                    <a:ea typeface="Times New Roman" panose="02020603050405020304" pitchFamily="18" charset="0"/>
                    <a:cs typeface="Times New Roman" panose="02020603050405020304" pitchFamily="18" charset="0"/>
                  </a:rPr>
                  <a:t>G   Final Conc Flow</a:t>
                </a:r>
                <a:endParaRPr lang="en-US" sz="1200">
                  <a:effectLst/>
                  <a:latin typeface="Times New Roman" panose="02020603050405020304" pitchFamily="18" charset="0"/>
                  <a:ea typeface="Times New Roman" panose="02020603050405020304" pitchFamily="18" charset="0"/>
                </a:endParaRPr>
              </a:p>
              <a:p>
                <a:pPr marL="0" marR="0">
                  <a:spcBef>
                    <a:spcPts val="0"/>
                  </a:spcBef>
                  <a:spcAft>
                    <a:spcPts val="0"/>
                  </a:spcAft>
                </a:pPr>
                <a:r>
                  <a:rPr lang="en-US" sz="800">
                    <a:solidFill>
                      <a:srgbClr val="000000"/>
                    </a:solidFill>
                    <a:effectLst/>
                    <a:ea typeface="Times New Roman" panose="02020603050405020304" pitchFamily="18" charset="0"/>
                    <a:cs typeface="Times New Roman" panose="02020603050405020304" pitchFamily="18" charset="0"/>
                  </a:rPr>
                  <a:t>H   </a:t>
                </a:r>
                <a:r>
                  <a:rPr lang="en-US" sz="800">
                    <a:solidFill>
                      <a:schemeClr val="dk1"/>
                    </a:solidFill>
                    <a:effectLst/>
                    <a:latin typeface="+mn-lt"/>
                    <a:ea typeface="+mn-ea"/>
                    <a:cs typeface="+mn-cs"/>
                  </a:rPr>
                  <a:t>Feed Press</a:t>
                </a:r>
                <a:endParaRPr lang="en-US" sz="800">
                  <a:effectLst/>
                  <a:latin typeface="Times New Roman" panose="02020603050405020304" pitchFamily="18" charset="0"/>
                  <a:ea typeface="Times New Roman" panose="02020603050405020304" pitchFamily="18" charset="0"/>
                </a:endParaRPr>
              </a:p>
              <a:p>
                <a:pPr marL="0" marR="0">
                  <a:spcBef>
                    <a:spcPts val="0"/>
                  </a:spcBef>
                  <a:spcAft>
                    <a:spcPts val="0"/>
                  </a:spcAft>
                </a:pPr>
                <a:r>
                  <a:rPr lang="en-US" sz="800">
                    <a:solidFill>
                      <a:srgbClr val="000000"/>
                    </a:solidFill>
                    <a:effectLst/>
                    <a:ea typeface="Times New Roman" panose="02020603050405020304" pitchFamily="18" charset="0"/>
                    <a:cs typeface="Times New Roman" panose="02020603050405020304" pitchFamily="18" charset="0"/>
                  </a:rPr>
                  <a:t>I    Final Conc Press</a:t>
                </a:r>
                <a:endParaRPr lang="en-US" sz="1200">
                  <a:effectLst/>
                  <a:latin typeface="Times New Roman" panose="02020603050405020304" pitchFamily="18" charset="0"/>
                  <a:ea typeface="Times New Roman" panose="02020603050405020304" pitchFamily="18" charset="0"/>
                </a:endParaRPr>
              </a:p>
              <a:p>
                <a:pPr marL="0" marR="0">
                  <a:spcBef>
                    <a:spcPts val="0"/>
                  </a:spcBef>
                  <a:spcAft>
                    <a:spcPts val="0"/>
                  </a:spcAft>
                </a:pPr>
                <a:r>
                  <a:rPr lang="en-US" sz="800">
                    <a:solidFill>
                      <a:srgbClr val="000000"/>
                    </a:solidFill>
                    <a:effectLst/>
                    <a:ea typeface="Times New Roman" panose="02020603050405020304" pitchFamily="18" charset="0"/>
                    <a:cs typeface="Times New Roman" panose="02020603050405020304" pitchFamily="18" charset="0"/>
                  </a:rPr>
                  <a:t>J   Overall Perm Press</a:t>
                </a:r>
                <a:endParaRPr lang="en-US" sz="1200">
                  <a:effectLst/>
                  <a:latin typeface="Times New Roman" panose="02020603050405020304" pitchFamily="18" charset="0"/>
                  <a:ea typeface="Times New Roman" panose="02020603050405020304" pitchFamily="18" charset="0"/>
                </a:endParaRPr>
              </a:p>
              <a:p>
                <a:pPr marL="0" marR="0">
                  <a:spcBef>
                    <a:spcPts val="0"/>
                  </a:spcBef>
                  <a:spcAft>
                    <a:spcPts val="0"/>
                  </a:spcAft>
                </a:pPr>
                <a:r>
                  <a:rPr lang="en-US" sz="500">
                    <a:solidFill>
                      <a:srgbClr val="000000"/>
                    </a:solidFill>
                    <a:effectLst/>
                    <a:ea typeface="Calibri" panose="020F0502020204030204" pitchFamily="34" charset="0"/>
                  </a:rPr>
                  <a:t> </a:t>
                </a:r>
              </a:p>
              <a:p>
                <a:pPr marL="0" marR="0">
                  <a:spcBef>
                    <a:spcPts val="0"/>
                  </a:spcBef>
                  <a:spcAft>
                    <a:spcPts val="0"/>
                  </a:spcAft>
                </a:pPr>
                <a:endParaRPr lang="en-US" sz="500">
                  <a:solidFill>
                    <a:srgbClr val="000000"/>
                  </a:solidFill>
                  <a:effectLst/>
                  <a:latin typeface="Times New Roman" panose="02020603050405020304" pitchFamily="18" charset="0"/>
                  <a:ea typeface="Times New Roman" panose="02020603050405020304" pitchFamily="18" charset="0"/>
                </a:endParaRPr>
              </a:p>
              <a:p>
                <a:pPr marL="0" marR="0">
                  <a:spcBef>
                    <a:spcPts val="0"/>
                  </a:spcBef>
                  <a:spcAft>
                    <a:spcPts val="0"/>
                  </a:spcAft>
                </a:pPr>
                <a:r>
                  <a:rPr lang="en-US" sz="900">
                    <a:effectLst/>
                    <a:latin typeface="Times New Roman" panose="02020603050405020304" pitchFamily="18" charset="0"/>
                    <a:ea typeface="Times New Roman" panose="02020603050405020304" pitchFamily="18" charset="0"/>
                  </a:rPr>
                  <a:t>Concentrate=</a:t>
                </a:r>
                <a:r>
                  <a:rPr lang="en-US" sz="900" baseline="0">
                    <a:effectLst/>
                    <a:latin typeface="Times New Roman" panose="02020603050405020304" pitchFamily="18" charset="0"/>
                    <a:ea typeface="Times New Roman" panose="02020603050405020304" pitchFamily="18" charset="0"/>
                  </a:rPr>
                  <a:t> Conc</a:t>
                </a:r>
              </a:p>
              <a:p>
                <a:pPr marL="0" marR="0">
                  <a:spcBef>
                    <a:spcPts val="0"/>
                  </a:spcBef>
                  <a:spcAft>
                    <a:spcPts val="0"/>
                  </a:spcAft>
                </a:pPr>
                <a:r>
                  <a:rPr lang="en-US" sz="900" baseline="0">
                    <a:effectLst/>
                    <a:latin typeface="Times New Roman" panose="02020603050405020304" pitchFamily="18" charset="0"/>
                    <a:ea typeface="Times New Roman" panose="02020603050405020304" pitchFamily="18" charset="0"/>
                  </a:rPr>
                  <a:t>Pressure= Press</a:t>
                </a:r>
              </a:p>
              <a:p>
                <a:pPr marL="0" marR="0">
                  <a:spcBef>
                    <a:spcPts val="0"/>
                  </a:spcBef>
                  <a:spcAft>
                    <a:spcPts val="0"/>
                  </a:spcAft>
                </a:pPr>
                <a:r>
                  <a:rPr lang="en-US" sz="900" baseline="0">
                    <a:effectLst/>
                    <a:latin typeface="Times New Roman" panose="02020603050405020304" pitchFamily="18" charset="0"/>
                    <a:ea typeface="Times New Roman" panose="02020603050405020304" pitchFamily="18" charset="0"/>
                  </a:rPr>
                  <a:t>Conductivity= uS/cm</a:t>
                </a:r>
                <a:endParaRPr lang="en-US" sz="900">
                  <a:effectLst/>
                  <a:latin typeface="Times New Roman" panose="02020603050405020304" pitchFamily="18" charset="0"/>
                  <a:ea typeface="Times New Roman" panose="02020603050405020304" pitchFamily="18" charset="0"/>
                </a:endParaRPr>
              </a:p>
              <a:p>
                <a:pPr marL="0" marR="0">
                  <a:lnSpc>
                    <a:spcPct val="106000"/>
                  </a:lnSpc>
                  <a:spcBef>
                    <a:spcPts val="0"/>
                  </a:spcBef>
                  <a:spcAft>
                    <a:spcPts val="800"/>
                  </a:spcAft>
                </a:pPr>
                <a:r>
                  <a:rPr lang="en-US" sz="500">
                    <a:solidFill>
                      <a:srgbClr val="000000"/>
                    </a:solidFill>
                    <a:effectLst/>
                    <a:ea typeface="Calibri" panose="020F0502020204030204" pitchFamily="34" charset="0"/>
                  </a:rPr>
                  <a:t> </a:t>
                </a:r>
                <a:endParaRPr lang="en-US" sz="1200">
                  <a:effectLst/>
                  <a:latin typeface="Times New Roman" panose="02020603050405020304" pitchFamily="18" charset="0"/>
                  <a:ea typeface="Times New Roman" panose="02020603050405020304" pitchFamily="18" charset="0"/>
                </a:endParaRPr>
              </a:p>
              <a:p>
                <a:pPr marL="0" marR="0">
                  <a:lnSpc>
                    <a:spcPct val="106000"/>
                  </a:lnSpc>
                  <a:spcBef>
                    <a:spcPts val="0"/>
                  </a:spcBef>
                  <a:spcAft>
                    <a:spcPts val="800"/>
                  </a:spcAft>
                </a:pPr>
                <a:r>
                  <a:rPr lang="en-US" sz="500">
                    <a:solidFill>
                      <a:srgbClr val="000000"/>
                    </a:solidFill>
                    <a:effectLst/>
                    <a:ea typeface="Calibri" panose="020F0502020204030204" pitchFamily="34" charset="0"/>
                  </a:rPr>
                  <a:t> </a:t>
                </a:r>
                <a:endParaRPr lang="en-US" sz="1200">
                  <a:effectLst/>
                  <a:latin typeface="Times New Roman" panose="02020603050405020304" pitchFamily="18" charset="0"/>
                  <a:ea typeface="Times New Roman" panose="02020603050405020304" pitchFamily="18" charset="0"/>
                </a:endParaRPr>
              </a:p>
              <a:p>
                <a:pPr marL="0" marR="0">
                  <a:lnSpc>
                    <a:spcPct val="106000"/>
                  </a:lnSpc>
                  <a:spcBef>
                    <a:spcPts val="0"/>
                  </a:spcBef>
                  <a:spcAft>
                    <a:spcPts val="800"/>
                  </a:spcAft>
                </a:pPr>
                <a:r>
                  <a:rPr lang="en-US" sz="500">
                    <a:solidFill>
                      <a:srgbClr val="000000"/>
                    </a:solidFill>
                    <a:effectLst/>
                    <a:ea typeface="Calibri" panose="020F0502020204030204" pitchFamily="34" charset="0"/>
                  </a:rPr>
                  <a:t> </a:t>
                </a:r>
                <a:endParaRPr lang="en-US" sz="1200">
                  <a:effectLst/>
                  <a:latin typeface="Times New Roman" panose="02020603050405020304" pitchFamily="18" charset="0"/>
                  <a:ea typeface="Times New Roman" panose="02020603050405020304" pitchFamily="18" charset="0"/>
                </a:endParaRPr>
              </a:p>
              <a:p>
                <a:pPr marL="0" marR="0">
                  <a:lnSpc>
                    <a:spcPct val="106000"/>
                  </a:lnSpc>
                  <a:spcBef>
                    <a:spcPts val="0"/>
                  </a:spcBef>
                  <a:spcAft>
                    <a:spcPts val="800"/>
                  </a:spcAft>
                </a:pPr>
                <a:r>
                  <a:rPr lang="en-US" sz="500">
                    <a:solidFill>
                      <a:srgbClr val="000000"/>
                    </a:solidFill>
                    <a:effectLst/>
                    <a:ea typeface="Calibri" panose="020F0502020204030204" pitchFamily="34" charset="0"/>
                  </a:rPr>
                  <a:t> s</a:t>
                </a:r>
                <a:endParaRPr lang="en-US" sz="1200">
                  <a:effectLst/>
                  <a:latin typeface="Times New Roman" panose="02020603050405020304" pitchFamily="18" charset="0"/>
                  <a:ea typeface="Times New Roman" panose="02020603050405020304" pitchFamily="18" charset="0"/>
                </a:endParaRPr>
              </a:p>
              <a:p>
                <a:pPr marL="0" marR="0">
                  <a:lnSpc>
                    <a:spcPct val="106000"/>
                  </a:lnSpc>
                  <a:spcBef>
                    <a:spcPts val="0"/>
                  </a:spcBef>
                  <a:spcAft>
                    <a:spcPts val="800"/>
                  </a:spcAft>
                </a:pPr>
                <a:r>
                  <a:rPr lang="en-US" sz="500">
                    <a:solidFill>
                      <a:srgbClr val="000000"/>
                    </a:solidFill>
                    <a:effectLst/>
                    <a:ea typeface="Calibri" panose="020F0502020204030204" pitchFamily="34" charset="0"/>
                  </a:rPr>
                  <a:t> </a:t>
                </a:r>
                <a:endParaRPr lang="en-US" sz="1200">
                  <a:effectLst/>
                  <a:latin typeface="Times New Roman" panose="02020603050405020304" pitchFamily="18" charset="0"/>
                  <a:ea typeface="Times New Roman" panose="02020603050405020304" pitchFamily="18" charset="0"/>
                </a:endParaRPr>
              </a:p>
              <a:p>
                <a:pPr marL="0" marR="0">
                  <a:lnSpc>
                    <a:spcPct val="106000"/>
                  </a:lnSpc>
                  <a:spcBef>
                    <a:spcPts val="0"/>
                  </a:spcBef>
                  <a:spcAft>
                    <a:spcPts val="800"/>
                  </a:spcAft>
                </a:pPr>
                <a:r>
                  <a:rPr lang="en-US" sz="500">
                    <a:solidFill>
                      <a:srgbClr val="000000"/>
                    </a:solidFill>
                    <a:effectLst/>
                    <a:ea typeface="Calibri" panose="020F0502020204030204" pitchFamily="34" charset="0"/>
                  </a:rPr>
                  <a:t> </a:t>
                </a:r>
                <a:endParaRPr lang="en-US" sz="1200">
                  <a:effectLst/>
                  <a:latin typeface="Times New Roman" panose="02020603050405020304" pitchFamily="18" charset="0"/>
                  <a:ea typeface="Times New Roman" panose="02020603050405020304" pitchFamily="18" charset="0"/>
                </a:endParaRPr>
              </a:p>
              <a:p>
                <a:pPr marL="0" marR="0">
                  <a:lnSpc>
                    <a:spcPct val="106000"/>
                  </a:lnSpc>
                  <a:spcBef>
                    <a:spcPts val="0"/>
                  </a:spcBef>
                  <a:spcAft>
                    <a:spcPts val="800"/>
                  </a:spcAft>
                </a:pPr>
                <a:r>
                  <a:rPr lang="en-US" sz="600">
                    <a:solidFill>
                      <a:srgbClr val="000000"/>
                    </a:solidFill>
                    <a:effectLst/>
                    <a:ea typeface="Calibri" panose="020F0502020204030204" pitchFamily="34" charset="0"/>
                  </a:rPr>
                  <a:t> </a:t>
                </a:r>
                <a:endParaRPr lang="en-US" sz="1200">
                  <a:effectLst/>
                  <a:latin typeface="Times New Roman" panose="02020603050405020304" pitchFamily="18" charset="0"/>
                  <a:ea typeface="Times New Roman" panose="02020603050405020304" pitchFamily="18" charset="0"/>
                </a:endParaRPr>
              </a:p>
            </xdr:txBody>
          </xdr:sp>
          <xdr:sp macro="" textlink="">
            <xdr:nvSpPr>
              <xdr:cNvPr id="78" name="Right Arrow 77">
                <a:extLst>
                  <a:ext uri="{FF2B5EF4-FFF2-40B4-BE49-F238E27FC236}">
                    <a16:creationId xmlns:a16="http://schemas.microsoft.com/office/drawing/2014/main" xmlns="" id="{00000000-0008-0000-0000-00004E000000}"/>
                  </a:ext>
                </a:extLst>
              </xdr:cNvPr>
              <xdr:cNvSpPr/>
            </xdr:nvSpPr>
            <xdr:spPr>
              <a:xfrm>
                <a:off x="894622" y="160020"/>
                <a:ext cx="4625340" cy="121920"/>
              </a:xfrm>
              <a:prstGeom prst="rightArrow">
                <a:avLst/>
              </a:prstGeom>
              <a:ln w="15875">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t"/>
              <a:lstStyle/>
              <a:p>
                <a:endParaRPr lang="en-US"/>
              </a:p>
            </xdr:txBody>
          </xdr:sp>
          <xdr:sp macro="" textlink="">
            <xdr:nvSpPr>
              <xdr:cNvPr id="79" name="TextBox 6">
                <a:extLst>
                  <a:ext uri="{FF2B5EF4-FFF2-40B4-BE49-F238E27FC236}">
                    <a16:creationId xmlns:a16="http://schemas.microsoft.com/office/drawing/2014/main" xmlns="" id="{00000000-0008-0000-0000-00004F000000}"/>
                  </a:ext>
                </a:extLst>
              </xdr:cNvPr>
              <xdr:cNvSpPr txBox="1"/>
            </xdr:nvSpPr>
            <xdr:spPr>
              <a:xfrm>
                <a:off x="2441013" y="-115856"/>
                <a:ext cx="1617618" cy="262255"/>
              </a:xfrm>
              <a:prstGeom prst="rect">
                <a:avLst/>
              </a:prstGeom>
              <a:noFill/>
              <a:ln w="15875">
                <a:solidFill>
                  <a:schemeClr val="accent1"/>
                </a:solidFill>
              </a:ln>
            </xdr:spPr>
            <xdr:style>
              <a:lnRef idx="0">
                <a:scrgbClr r="0" g="0" b="0"/>
              </a:lnRef>
              <a:fillRef idx="0">
                <a:scrgbClr r="0" g="0" b="0"/>
              </a:fillRef>
              <a:effectRef idx="0">
                <a:scrgbClr r="0" g="0" b="0"/>
              </a:effectRef>
              <a:fontRef idx="minor">
                <a:schemeClr val="tx1"/>
              </a:fontRef>
            </xdr:style>
            <xdr:txBody>
              <a:bodyPr wrap="square" rtlCol="0" anchor="t">
                <a:noAutofit/>
              </a:bodyPr>
              <a:lstStyle/>
              <a:p>
                <a:pPr marL="0" marR="0">
                  <a:spcBef>
                    <a:spcPts val="0"/>
                  </a:spcBef>
                  <a:spcAft>
                    <a:spcPts val="0"/>
                  </a:spcAft>
                </a:pPr>
                <a:r>
                  <a:rPr lang="en-US" sz="1100" b="1">
                    <a:solidFill>
                      <a:srgbClr val="000000"/>
                    </a:solidFill>
                    <a:effectLst/>
                    <a:ea typeface="Times New Roman" panose="02020603050405020304" pitchFamily="18" charset="0"/>
                    <a:cs typeface="Times New Roman" panose="02020603050405020304" pitchFamily="18" charset="0"/>
                  </a:rPr>
                  <a:t>Process Flow Direction </a:t>
                </a:r>
                <a:endParaRPr lang="en-US" sz="1200" b="1">
                  <a:effectLst/>
                  <a:latin typeface="Times New Roman" panose="02020603050405020304" pitchFamily="18" charset="0"/>
                  <a:ea typeface="Times New Roman" panose="02020603050405020304" pitchFamily="18" charset="0"/>
                </a:endParaRPr>
              </a:p>
            </xdr:txBody>
          </xdr:sp>
        </xdr:grpSp>
        <xdr:sp macro="" textlink="">
          <xdr:nvSpPr>
            <xdr:cNvPr id="49" name="Text Box 1">
              <a:extLst>
                <a:ext uri="{FF2B5EF4-FFF2-40B4-BE49-F238E27FC236}">
                  <a16:creationId xmlns:a16="http://schemas.microsoft.com/office/drawing/2014/main" xmlns="" id="{00000000-0008-0000-0000-000031000000}"/>
                </a:ext>
              </a:extLst>
            </xdr:cNvPr>
            <xdr:cNvSpPr txBox="1"/>
          </xdr:nvSpPr>
          <xdr:spPr>
            <a:xfrm>
              <a:off x="81632" y="518360"/>
              <a:ext cx="522949" cy="238152"/>
            </a:xfrm>
            <a:prstGeom prst="rect">
              <a:avLst/>
            </a:prstGeom>
            <a:solidFill>
              <a:schemeClr val="accent6">
                <a:lumMod val="40000"/>
                <a:lumOff val="60000"/>
              </a:schemeClr>
            </a:solidFill>
            <a:ln w="15875">
              <a:solidFill>
                <a:schemeClr val="accent1"/>
              </a:solid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none" lIns="91440" tIns="45720" rIns="91440" bIns="45720" numCol="1" spcCol="0" rtlCol="0" fromWordArt="0" anchor="t" anchorCtr="0" forceAA="0" compatLnSpc="1">
              <a:prstTxWarp prst="textNoShape">
                <a:avLst/>
              </a:prstTxWarp>
              <a:noAutofit/>
            </a:bodyPr>
            <a:lstStyle/>
            <a:p>
              <a:pPr marL="0" marR="0">
                <a:lnSpc>
                  <a:spcPct val="107000"/>
                </a:lnSpc>
                <a:spcBef>
                  <a:spcPts val="0"/>
                </a:spcBef>
                <a:spcAft>
                  <a:spcPts val="800"/>
                </a:spcAft>
              </a:pPr>
              <a:r>
                <a:rPr lang="en-US" sz="800" u="sng">
                  <a:effectLst/>
                  <a:ea typeface="Calibri" panose="020F0502020204030204" pitchFamily="34" charset="0"/>
                  <a:cs typeface="Times New Roman" panose="02020603050405020304" pitchFamily="18" charset="0"/>
                </a:rPr>
                <a:t>Date</a:t>
              </a:r>
              <a:r>
                <a:rPr lang="en-US" sz="800">
                  <a:effectLst/>
                  <a:ea typeface="Calibri" panose="020F0502020204030204" pitchFamily="34" charset="0"/>
                  <a:cs typeface="Times New Roman" panose="02020603050405020304" pitchFamily="18" charset="0"/>
                </a:rPr>
                <a:t>-A</a:t>
              </a:r>
            </a:p>
          </xdr:txBody>
        </xdr:sp>
      </xdr:grpSp>
      <xdr:sp macro="" textlink="">
        <xdr:nvSpPr>
          <xdr:cNvPr id="47" name="Text Box 35">
            <a:extLst>
              <a:ext uri="{FF2B5EF4-FFF2-40B4-BE49-F238E27FC236}">
                <a16:creationId xmlns:a16="http://schemas.microsoft.com/office/drawing/2014/main" xmlns="" id="{00000000-0008-0000-0000-00002F000000}"/>
              </a:ext>
            </a:extLst>
          </xdr:cNvPr>
          <xdr:cNvSpPr txBox="1"/>
        </xdr:nvSpPr>
        <xdr:spPr>
          <a:xfrm>
            <a:off x="720913" y="-47625"/>
            <a:ext cx="4364797" cy="248284"/>
          </a:xfrm>
          <a:prstGeom prst="rect">
            <a:avLst/>
          </a:prstGeom>
          <a:solidFill>
            <a:schemeClr val="lt1"/>
          </a:solidFill>
          <a:ln w="15875">
            <a:solidFill>
              <a:schemeClr val="accent1"/>
            </a:solid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none" lIns="91440" tIns="45720" rIns="91440" bIns="45720" numCol="1" spcCol="0" rtlCol="0" fromWordArt="0" anchor="t" anchorCtr="0" forceAA="0" compatLnSpc="1">
            <a:prstTxWarp prst="textNoShape">
              <a:avLst/>
            </a:prstTxWarp>
            <a:noAutofit/>
          </a:bodyPr>
          <a:lstStyle/>
          <a:p>
            <a:pPr marL="0" marR="0">
              <a:lnSpc>
                <a:spcPct val="107000"/>
              </a:lnSpc>
              <a:spcBef>
                <a:spcPts val="0"/>
              </a:spcBef>
              <a:spcAft>
                <a:spcPts val="800"/>
              </a:spcAft>
            </a:pPr>
            <a:r>
              <a:rPr lang="en-US" sz="1100" b="1">
                <a:effectLst/>
                <a:ea typeface="Calibri" panose="020F0502020204030204" pitchFamily="34" charset="0"/>
                <a:cs typeface="Times New Roman" panose="02020603050405020304" pitchFamily="18" charset="0"/>
              </a:rPr>
              <a:t>Required data when only total permeate flow is known/measured</a:t>
            </a:r>
          </a:p>
        </xdr:txBody>
      </xdr:sp>
    </xdr:grp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10</xdr:row>
          <xdr:rowOff>180975</xdr:rowOff>
        </xdr:from>
        <xdr:to>
          <xdr:col>4</xdr:col>
          <xdr:colOff>514350</xdr:colOff>
          <xdr:row>11</xdr:row>
          <xdr:rowOff>171450</xdr:rowOff>
        </xdr:to>
        <xdr:sp macro="" textlink="">
          <xdr:nvSpPr>
            <xdr:cNvPr id="11265" name="Drop Down 1" hidden="1">
              <a:extLst>
                <a:ext uri="{63B3BB69-23CF-44E3-9099-C40C66FF867C}">
                  <a14:compatExt spid="_x0000_s112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47625</xdr:colOff>
          <xdr:row>19</xdr:row>
          <xdr:rowOff>12456</xdr:rowOff>
        </xdr:from>
        <xdr:to>
          <xdr:col>4</xdr:col>
          <xdr:colOff>847725</xdr:colOff>
          <xdr:row>20</xdr:row>
          <xdr:rowOff>160459</xdr:rowOff>
        </xdr:to>
        <xdr:grpSp>
          <xdr:nvGrpSpPr>
            <xdr:cNvPr id="3" name="Group 2">
              <a:extLst>
                <a:ext uri="{FF2B5EF4-FFF2-40B4-BE49-F238E27FC236}">
                  <a16:creationId xmlns:a16="http://schemas.microsoft.com/office/drawing/2014/main" xmlns="" id="{00000000-0008-0000-0100-000003000000}"/>
                </a:ext>
              </a:extLst>
            </xdr:cNvPr>
            <xdr:cNvGrpSpPr/>
          </xdr:nvGrpSpPr>
          <xdr:grpSpPr>
            <a:xfrm>
              <a:off x="2990850" y="3651006"/>
              <a:ext cx="1781175" cy="338503"/>
              <a:chOff x="4714875" y="1079267"/>
              <a:chExt cx="1028700" cy="338503"/>
            </a:xfrm>
          </xdr:grpSpPr>
          <xdr:sp macro="" textlink="">
            <xdr:nvSpPr>
              <xdr:cNvPr id="11266" name="Option Button 2" hidden="1">
                <a:extLst>
                  <a:ext uri="{63B3BB69-23CF-44E3-9099-C40C66FF867C}">
                    <a14:compatExt spid="_x0000_s11266"/>
                  </a:ext>
                </a:extLst>
              </xdr:cNvPr>
              <xdr:cNvSpPr/>
            </xdr:nvSpPr>
            <xdr:spPr>
              <a:xfrm>
                <a:off x="4714875" y="1079267"/>
                <a:ext cx="1028700" cy="185371"/>
              </a:xfrm>
              <a:prstGeom prst="rect">
                <a:avLst/>
              </a:prstGeom>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Segoe UI"/>
                    <a:cs typeface="Segoe UI"/>
                  </a:rPr>
                  <a:t>Deg F </a:t>
                </a:r>
              </a:p>
            </xdr:txBody>
          </xdr:sp>
          <xdr:sp macro="" textlink="">
            <xdr:nvSpPr>
              <xdr:cNvPr id="11267" name="Option Button 3" hidden="1">
                <a:extLst>
                  <a:ext uri="{63B3BB69-23CF-44E3-9099-C40C66FF867C}">
                    <a14:compatExt spid="_x0000_s11267"/>
                  </a:ext>
                </a:extLst>
              </xdr:cNvPr>
              <xdr:cNvSpPr/>
            </xdr:nvSpPr>
            <xdr:spPr>
              <a:xfrm>
                <a:off x="4714875" y="1232399"/>
                <a:ext cx="1028700" cy="185371"/>
              </a:xfrm>
              <a:prstGeom prst="rect">
                <a:avLst/>
              </a:prstGeom>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Segoe UI"/>
                    <a:cs typeface="Segoe UI"/>
                  </a:rPr>
                  <a:t>Deg C</a:t>
                </a:r>
              </a:p>
            </xdr:txBody>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18</xdr:row>
          <xdr:rowOff>95250</xdr:rowOff>
        </xdr:from>
        <xdr:to>
          <xdr:col>4</xdr:col>
          <xdr:colOff>733425</xdr:colOff>
          <xdr:row>21</xdr:row>
          <xdr:rowOff>38100</xdr:rowOff>
        </xdr:to>
        <xdr:sp macro="" textlink="">
          <xdr:nvSpPr>
            <xdr:cNvPr id="11271" name="Group Box 7" hidden="1">
              <a:extLst>
                <a:ext uri="{63B3BB69-23CF-44E3-9099-C40C66FF867C}">
                  <a14:compatExt spid="_x0000_s11271"/>
                </a:ext>
              </a:extLst>
            </xdr:cNvPr>
            <xdr:cNvSpPr/>
          </xdr:nvSpPr>
          <xdr:spPr>
            <a:xfrm>
              <a:off x="0" y="0"/>
              <a:ext cx="0" cy="0"/>
            </a:xfrm>
            <a:prstGeom prst="rect">
              <a:avLst/>
            </a:prstGeom>
          </xdr:spPr>
          <xdr:txBody>
            <a:bodyPr vertOverflow="clip" wrap="none" lIns="27432" tIns="18288" rIns="0" bIns="0" anchor="t" upright="1"/>
            <a:lstStyle/>
            <a:p>
              <a:pPr algn="l" rtl="0">
                <a:defRPr sz="1000"/>
              </a:pPr>
              <a:r>
                <a:rPr lang="ja-JP" altLang="en-US" sz="800" b="0" i="0" u="none" strike="noStrike" baseline="0">
                  <a:solidFill>
                    <a:srgbClr val="000000"/>
                  </a:solidFill>
                  <a:latin typeface="Segoe UI"/>
                  <a:cs typeface="Segoe UI"/>
                </a:rPr>
                <a:t>Select TEMPERATURE Units</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19050</xdr:colOff>
          <xdr:row>21</xdr:row>
          <xdr:rowOff>104775</xdr:rowOff>
        </xdr:from>
        <xdr:to>
          <xdr:col>5</xdr:col>
          <xdr:colOff>0</xdr:colOff>
          <xdr:row>25</xdr:row>
          <xdr:rowOff>0</xdr:rowOff>
        </xdr:to>
        <xdr:grpSp>
          <xdr:nvGrpSpPr>
            <xdr:cNvPr id="2" name="Group 1">
              <a:extLst>
                <a:ext uri="{FF2B5EF4-FFF2-40B4-BE49-F238E27FC236}">
                  <a16:creationId xmlns:a16="http://schemas.microsoft.com/office/drawing/2014/main" xmlns="" id="{00000000-0008-0000-0100-000002000000}"/>
                </a:ext>
              </a:extLst>
            </xdr:cNvPr>
            <xdr:cNvGrpSpPr/>
          </xdr:nvGrpSpPr>
          <xdr:grpSpPr>
            <a:xfrm>
              <a:off x="2962275" y="4105275"/>
              <a:ext cx="1819275" cy="619125"/>
              <a:chOff x="19050" y="2962260"/>
              <a:chExt cx="1695450" cy="657226"/>
            </a:xfrm>
          </xdr:grpSpPr>
          <xdr:sp macro="" textlink="">
            <xdr:nvSpPr>
              <xdr:cNvPr id="11268" name="Option Button 4" hidden="1">
                <a:extLst>
                  <a:ext uri="{63B3BB69-23CF-44E3-9099-C40C66FF867C}">
                    <a14:compatExt spid="_x0000_s11268"/>
                  </a:ext>
                </a:extLst>
              </xdr:cNvPr>
              <xdr:cNvSpPr/>
            </xdr:nvSpPr>
            <xdr:spPr>
              <a:xfrm>
                <a:off x="57150" y="3047999"/>
                <a:ext cx="552450" cy="180975"/>
              </a:xfrm>
              <a:prstGeom prst="rect">
                <a:avLst/>
              </a:prstGeom>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Segoe UI"/>
                    <a:cs typeface="Segoe UI"/>
                  </a:rPr>
                  <a:t>psi</a:t>
                </a:r>
              </a:p>
            </xdr:txBody>
          </xdr:sp>
          <xdr:sp macro="" textlink="">
            <xdr:nvSpPr>
              <xdr:cNvPr id="11269" name="Option Button 5" hidden="1">
                <a:extLst>
                  <a:ext uri="{63B3BB69-23CF-44E3-9099-C40C66FF867C}">
                    <a14:compatExt spid="_x0000_s11269"/>
                  </a:ext>
                </a:extLst>
              </xdr:cNvPr>
              <xdr:cNvSpPr/>
            </xdr:nvSpPr>
            <xdr:spPr>
              <a:xfrm>
                <a:off x="57150" y="3209924"/>
                <a:ext cx="552450" cy="180975"/>
              </a:xfrm>
              <a:prstGeom prst="rect">
                <a:avLst/>
              </a:prstGeom>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Segoe UI"/>
                    <a:cs typeface="Segoe UI"/>
                  </a:rPr>
                  <a:t>bar</a:t>
                </a:r>
              </a:p>
            </xdr:txBody>
          </xdr:sp>
          <xdr:sp macro="" textlink="">
            <xdr:nvSpPr>
              <xdr:cNvPr id="11270" name="Option Button 6" hidden="1">
                <a:extLst>
                  <a:ext uri="{63B3BB69-23CF-44E3-9099-C40C66FF867C}">
                    <a14:compatExt spid="_x0000_s11270"/>
                  </a:ext>
                </a:extLst>
              </xdr:cNvPr>
              <xdr:cNvSpPr/>
            </xdr:nvSpPr>
            <xdr:spPr>
              <a:xfrm>
                <a:off x="47625" y="3390900"/>
                <a:ext cx="552450" cy="180975"/>
              </a:xfrm>
              <a:prstGeom prst="rect">
                <a:avLst/>
              </a:prstGeom>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Segoe UI"/>
                    <a:cs typeface="Segoe UI"/>
                  </a:rPr>
                  <a:t>kpa</a:t>
                </a:r>
              </a:p>
            </xdr:txBody>
          </xdr:sp>
          <xdr:sp macro="" textlink="">
            <xdr:nvSpPr>
              <xdr:cNvPr id="11272" name="Group Box 8" hidden="1">
                <a:extLst>
                  <a:ext uri="{63B3BB69-23CF-44E3-9099-C40C66FF867C}">
                    <a14:compatExt spid="_x0000_s11272"/>
                  </a:ext>
                </a:extLst>
              </xdr:cNvPr>
              <xdr:cNvSpPr/>
            </xdr:nvSpPr>
            <xdr:spPr>
              <a:xfrm>
                <a:off x="19050" y="2962260"/>
                <a:ext cx="1695450" cy="657226"/>
              </a:xfrm>
              <a:prstGeom prst="rect">
                <a:avLst/>
              </a:prstGeom>
            </xdr:spPr>
            <xdr:txBody>
              <a:bodyPr vertOverflow="clip" wrap="none" lIns="27432" tIns="18288" rIns="0" bIns="0" anchor="t" upright="1"/>
              <a:lstStyle/>
              <a:p>
                <a:pPr algn="l" rtl="0">
                  <a:defRPr sz="1000"/>
                </a:pPr>
                <a:r>
                  <a:rPr lang="ja-JP" altLang="en-US" sz="800" b="0" i="0" u="none" strike="noStrike" baseline="0">
                    <a:solidFill>
                      <a:srgbClr val="000000"/>
                    </a:solidFill>
                    <a:latin typeface="Segoe UI"/>
                    <a:cs typeface="Segoe UI"/>
                  </a:rPr>
                  <a:t>Select PRESSURE Units</a:t>
                </a:r>
              </a:p>
            </xdr:txBody>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25</xdr:row>
          <xdr:rowOff>133350</xdr:rowOff>
        </xdr:from>
        <xdr:to>
          <xdr:col>3</xdr:col>
          <xdr:colOff>609600</xdr:colOff>
          <xdr:row>26</xdr:row>
          <xdr:rowOff>123825</xdr:rowOff>
        </xdr:to>
        <xdr:sp macro="" textlink="">
          <xdr:nvSpPr>
            <xdr:cNvPr id="11277" name="Option Button 13" hidden="1">
              <a:extLst>
                <a:ext uri="{63B3BB69-23CF-44E3-9099-C40C66FF867C}">
                  <a14:compatExt spid="_x0000_s1127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Segoe UI"/>
                  <a:cs typeface="Segoe UI"/>
                </a:rPr>
                <a:t>gpm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26</xdr:row>
          <xdr:rowOff>104775</xdr:rowOff>
        </xdr:from>
        <xdr:to>
          <xdr:col>3</xdr:col>
          <xdr:colOff>609600</xdr:colOff>
          <xdr:row>27</xdr:row>
          <xdr:rowOff>95250</xdr:rowOff>
        </xdr:to>
        <xdr:sp macro="" textlink="">
          <xdr:nvSpPr>
            <xdr:cNvPr id="11278" name="Option Button 14" hidden="1">
              <a:extLst>
                <a:ext uri="{63B3BB69-23CF-44E3-9099-C40C66FF867C}">
                  <a14:compatExt spid="_x0000_s1127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Segoe UI"/>
                  <a:cs typeface="Segoe UI"/>
                </a:rPr>
                <a:t>m^3/hr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27</xdr:row>
          <xdr:rowOff>95250</xdr:rowOff>
        </xdr:from>
        <xdr:to>
          <xdr:col>3</xdr:col>
          <xdr:colOff>600075</xdr:colOff>
          <xdr:row>28</xdr:row>
          <xdr:rowOff>76200</xdr:rowOff>
        </xdr:to>
        <xdr:sp macro="" textlink="">
          <xdr:nvSpPr>
            <xdr:cNvPr id="11279" name="Option Button 15" hidden="1">
              <a:extLst>
                <a:ext uri="{63B3BB69-23CF-44E3-9099-C40C66FF867C}">
                  <a14:compatExt spid="_x0000_s1127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Segoe UI"/>
                  <a:cs typeface="Segoe UI"/>
                </a:rPr>
                <a:t>l/min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25</xdr:row>
          <xdr:rowOff>47625</xdr:rowOff>
        </xdr:from>
        <xdr:to>
          <xdr:col>4</xdr:col>
          <xdr:colOff>742950</xdr:colOff>
          <xdr:row>29</xdr:row>
          <xdr:rowOff>142875</xdr:rowOff>
        </xdr:to>
        <xdr:sp macro="" textlink="">
          <xdr:nvSpPr>
            <xdr:cNvPr id="11280" name="Group Box 16" hidden="1">
              <a:extLst>
                <a:ext uri="{63B3BB69-23CF-44E3-9099-C40C66FF867C}">
                  <a14:compatExt spid="_x0000_s11280"/>
                </a:ext>
              </a:extLst>
            </xdr:cNvPr>
            <xdr:cNvSpPr/>
          </xdr:nvSpPr>
          <xdr:spPr>
            <a:xfrm>
              <a:off x="0" y="0"/>
              <a:ext cx="0" cy="0"/>
            </a:xfrm>
            <a:prstGeom prst="rect">
              <a:avLst/>
            </a:prstGeom>
          </xdr:spPr>
          <xdr:txBody>
            <a:bodyPr vertOverflow="clip" wrap="none" lIns="27432" tIns="18288" rIns="0" bIns="0" anchor="t" upright="1"/>
            <a:lstStyle/>
            <a:p>
              <a:pPr algn="l" rtl="0">
                <a:defRPr sz="1000"/>
              </a:pPr>
              <a:r>
                <a:rPr lang="ja-JP" altLang="en-US" sz="800" b="0" i="0" u="none" strike="noStrike" baseline="0">
                  <a:solidFill>
                    <a:srgbClr val="000000"/>
                  </a:solidFill>
                  <a:latin typeface="Segoe UI"/>
                  <a:cs typeface="Segoe UI"/>
                </a:rPr>
                <a:t>Select FLOW Units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10</xdr:row>
          <xdr:rowOff>171450</xdr:rowOff>
        </xdr:from>
        <xdr:to>
          <xdr:col>5</xdr:col>
          <xdr:colOff>1304925</xdr:colOff>
          <xdr:row>11</xdr:row>
          <xdr:rowOff>180975</xdr:rowOff>
        </xdr:to>
        <xdr:sp macro="" textlink="">
          <xdr:nvSpPr>
            <xdr:cNvPr id="11281" name="Drop Down 17" hidden="1">
              <a:extLst>
                <a:ext uri="{63B3BB69-23CF-44E3-9099-C40C66FF867C}">
                  <a14:compatExt spid="_x0000_s112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10</xdr:row>
          <xdr:rowOff>171450</xdr:rowOff>
        </xdr:from>
        <xdr:to>
          <xdr:col>6</xdr:col>
          <xdr:colOff>1304925</xdr:colOff>
          <xdr:row>11</xdr:row>
          <xdr:rowOff>180975</xdr:rowOff>
        </xdr:to>
        <xdr:sp macro="" textlink="">
          <xdr:nvSpPr>
            <xdr:cNvPr id="11282" name="Drop Down 18" hidden="1">
              <a:extLst>
                <a:ext uri="{63B3BB69-23CF-44E3-9099-C40C66FF867C}">
                  <a14:compatExt spid="_x0000_s112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28</xdr:row>
          <xdr:rowOff>76200</xdr:rowOff>
        </xdr:from>
        <xdr:to>
          <xdr:col>3</xdr:col>
          <xdr:colOff>600075</xdr:colOff>
          <xdr:row>29</xdr:row>
          <xdr:rowOff>57150</xdr:rowOff>
        </xdr:to>
        <xdr:sp macro="" textlink="">
          <xdr:nvSpPr>
            <xdr:cNvPr id="11283" name="Option Button 19" hidden="1">
              <a:extLst>
                <a:ext uri="{63B3BB69-23CF-44E3-9099-C40C66FF867C}">
                  <a14:compatExt spid="_x0000_s1128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Segoe UI"/>
                  <a:cs typeface="Segoe UI"/>
                </a:rPr>
                <a:t>l/sec</a:t>
              </a:r>
            </a:p>
          </xdr:txBody>
        </xdr:sp>
        <xdr:clientData/>
      </xdr:twoCellAnchor>
    </mc:Choice>
    <mc:Fallback/>
  </mc:AlternateContent>
  <xdr:twoCellAnchor editAs="oneCell">
    <xdr:from>
      <xdr:col>0</xdr:col>
      <xdr:colOff>66675</xdr:colOff>
      <xdr:row>0</xdr:row>
      <xdr:rowOff>114300</xdr:rowOff>
    </xdr:from>
    <xdr:to>
      <xdr:col>4</xdr:col>
      <xdr:colOff>466725</xdr:colOff>
      <xdr:row>4</xdr:row>
      <xdr:rowOff>101022</xdr:rowOff>
    </xdr:to>
    <xdr:pic>
      <xdr:nvPicPr>
        <xdr:cNvPr id="20" name="Picture 19" descr="C:\Users\johnb\Documents\BUSINESS FORMS\Stationary\Logo's\Toray.gif">
          <a:extLst>
            <a:ext uri="{FF2B5EF4-FFF2-40B4-BE49-F238E27FC236}">
              <a16:creationId xmlns:a16="http://schemas.microsoft.com/office/drawing/2014/main" xmlns="" id="{00000000-0008-0000-0100-00001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114300"/>
          <a:ext cx="4324350" cy="8439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absoluteAnchor>
    <xdr:pos x="0" y="0"/>
    <xdr:ext cx="9308224" cy="6082862"/>
    <xdr:graphicFrame macro="">
      <xdr:nvGraphicFramePr>
        <xdr:cNvPr id="2" name="Chart 1">
          <a:extLst>
            <a:ext uri="{FF2B5EF4-FFF2-40B4-BE49-F238E27FC236}">
              <a16:creationId xmlns:a16="http://schemas.microsoft.com/office/drawing/2014/main" xmlns="" id="{00000000-0008-0000-04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0.01792</cdr:x>
      <cdr:y>0.03665</cdr:y>
    </cdr:from>
    <cdr:to>
      <cdr:x>0.07921</cdr:x>
      <cdr:y>0.07556</cdr:y>
    </cdr:to>
    <cdr:sp macro="" textlink="Data!$P$4">
      <cdr:nvSpPr>
        <cdr:cNvPr id="3" name="テキスト ボックス 2"/>
        <cdr:cNvSpPr txBox="1"/>
      </cdr:nvSpPr>
      <cdr:spPr>
        <a:xfrm xmlns:a="http://schemas.openxmlformats.org/drawingml/2006/main">
          <a:off x="167288" y="222963"/>
          <a:ext cx="572093" cy="23663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21B48EFD-CCE7-4AF8-ADB6-F11540BA81EC}" type="TxLink">
            <a:rPr lang="en-US" altLang="en-US" sz="900" b="0" i="0" u="none" strike="noStrike">
              <a:solidFill>
                <a:sysClr val="windowText" lastClr="000000"/>
              </a:solidFill>
              <a:latin typeface="+mn-lt"/>
              <a:cs typeface="Arial"/>
            </a:rPr>
            <a:pPr/>
            <a:t>gpm</a:t>
          </a:fld>
          <a:endParaRPr lang="ja-JP" altLang="en-US" sz="900">
            <a:solidFill>
              <a:sysClr val="windowText" lastClr="000000"/>
            </a:solidFill>
            <a:latin typeface="+mn-lt"/>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176845" cy="6293069"/>
    <xdr:graphicFrame macro="">
      <xdr:nvGraphicFramePr>
        <xdr:cNvPr id="2" name="Chart 1">
          <a:extLst>
            <a:ext uri="{FF2B5EF4-FFF2-40B4-BE49-F238E27FC236}">
              <a16:creationId xmlns:a16="http://schemas.microsoft.com/office/drawing/2014/main" xmlns="" id="{00000000-0008-0000-05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xdr:wsDr xmlns:xdr="http://schemas.openxmlformats.org/drawingml/2006/spreadsheetDrawing" xmlns:a="http://schemas.openxmlformats.org/drawingml/2006/main">
  <xdr:absoluteAnchor>
    <xdr:pos x="0" y="0"/>
    <xdr:ext cx="9308224" cy="6082862"/>
    <xdr:graphicFrame macro="">
      <xdr:nvGraphicFramePr>
        <xdr:cNvPr id="2" name="Chart 1">
          <a:extLst>
            <a:ext uri="{FF2B5EF4-FFF2-40B4-BE49-F238E27FC236}">
              <a16:creationId xmlns:a16="http://schemas.microsoft.com/office/drawing/2014/main" xmlns="" id="{00000000-0008-0000-06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0.04698</cdr:x>
      <cdr:y>0.06704</cdr:y>
    </cdr:from>
    <cdr:to>
      <cdr:x>0.1246</cdr:x>
      <cdr:y>0.10787</cdr:y>
    </cdr:to>
    <cdr:sp macro="" textlink="Data!$R$4">
      <cdr:nvSpPr>
        <cdr:cNvPr id="2" name="テキスト ボックス 1"/>
        <cdr:cNvSpPr txBox="1"/>
      </cdr:nvSpPr>
      <cdr:spPr>
        <a:xfrm xmlns:a="http://schemas.openxmlformats.org/drawingml/2006/main">
          <a:off x="438506" y="407767"/>
          <a:ext cx="724591" cy="248392"/>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579991DC-6845-4BC5-A932-117B9E88512E}" type="TxLink">
            <a:rPr lang="en-US" altLang="en-US" sz="900" b="0" i="0" u="none" strike="noStrike">
              <a:solidFill>
                <a:sysClr val="windowText" lastClr="000000"/>
              </a:solidFill>
              <a:latin typeface="+mn-lt"/>
              <a:cs typeface="Arial"/>
            </a:rPr>
            <a:pPr/>
            <a:t>bar</a:t>
          </a:fld>
          <a:endParaRPr lang="ja-JP" altLang="en-US" sz="900">
            <a:solidFill>
              <a:sysClr val="windowText" lastClr="000000"/>
            </a:solidFill>
            <a:latin typeface="+mn-lt"/>
          </a:endParaRPr>
        </a:p>
      </cdr:txBody>
    </cdr:sp>
  </cdr:relSizeAnchor>
</c:userShapes>
</file>

<file path=xl/drawings/drawing8.xml><?xml version="1.0" encoding="utf-8"?>
<xdr:wsDr xmlns:xdr="http://schemas.openxmlformats.org/drawingml/2006/spreadsheetDrawing" xmlns:a="http://schemas.openxmlformats.org/drawingml/2006/main">
  <xdr:absoluteAnchor>
    <xdr:pos x="0" y="0"/>
    <xdr:ext cx="9308224" cy="6082862"/>
    <xdr:graphicFrame macro="">
      <xdr:nvGraphicFramePr>
        <xdr:cNvPr id="2" name="Chart 1">
          <a:extLst>
            <a:ext uri="{FF2B5EF4-FFF2-40B4-BE49-F238E27FC236}">
              <a16:creationId xmlns:a16="http://schemas.microsoft.com/office/drawing/2014/main" xmlns="" id="{00000000-0008-0000-07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xdr:wsDr xmlns:xdr="http://schemas.openxmlformats.org/drawingml/2006/spreadsheetDrawing" xmlns:a="http://schemas.openxmlformats.org/drawingml/2006/main">
  <xdr:twoCellAnchor>
    <xdr:from>
      <xdr:col>0</xdr:col>
      <xdr:colOff>76200</xdr:colOff>
      <xdr:row>2</xdr:row>
      <xdr:rowOff>19050</xdr:rowOff>
    </xdr:from>
    <xdr:to>
      <xdr:col>3</xdr:col>
      <xdr:colOff>723900</xdr:colOff>
      <xdr:row>3</xdr:row>
      <xdr:rowOff>0</xdr:rowOff>
    </xdr:to>
    <xdr:sp macro="[0]!SelectElement" textlink="">
      <xdr:nvSpPr>
        <xdr:cNvPr id="1025" name="Rectangle 1">
          <a:extLst>
            <a:ext uri="{FF2B5EF4-FFF2-40B4-BE49-F238E27FC236}">
              <a16:creationId xmlns:a16="http://schemas.microsoft.com/office/drawing/2014/main" xmlns="" id="{00000000-0008-0000-0800-000001040000}"/>
            </a:ext>
          </a:extLst>
        </xdr:cNvPr>
        <xdr:cNvSpPr>
          <a:spLocks noChangeArrowheads="1"/>
        </xdr:cNvSpPr>
      </xdr:nvSpPr>
      <xdr:spPr bwMode="auto">
        <a:xfrm>
          <a:off x="76200" y="476250"/>
          <a:ext cx="3752850" cy="4286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1114425</xdr:colOff>
      <xdr:row>1</xdr:row>
      <xdr:rowOff>66674</xdr:rowOff>
    </xdr:from>
    <xdr:to>
      <xdr:col>5</xdr:col>
      <xdr:colOff>219075</xdr:colOff>
      <xdr:row>5</xdr:row>
      <xdr:rowOff>47625</xdr:rowOff>
    </xdr:to>
    <xdr:grpSp>
      <xdr:nvGrpSpPr>
        <xdr:cNvPr id="1028" name="Group 4">
          <a:extLst>
            <a:ext uri="{FF2B5EF4-FFF2-40B4-BE49-F238E27FC236}">
              <a16:creationId xmlns:a16="http://schemas.microsoft.com/office/drawing/2014/main" xmlns="" id="{00000000-0008-0000-0800-000004040000}"/>
            </a:ext>
          </a:extLst>
        </xdr:cNvPr>
        <xdr:cNvGrpSpPr>
          <a:grpSpLocks/>
        </xdr:cNvGrpSpPr>
      </xdr:nvGrpSpPr>
      <xdr:grpSpPr bwMode="auto">
        <a:xfrm>
          <a:off x="1114425" y="304799"/>
          <a:ext cx="4133850" cy="895351"/>
          <a:chOff x="218" y="18"/>
          <a:chExt cx="382" cy="84"/>
        </a:xfrm>
      </xdr:grpSpPr>
      <xdr:sp macro="" textlink="">
        <xdr:nvSpPr>
          <xdr:cNvPr id="1029" name="Rectangle 5">
            <a:extLst>
              <a:ext uri="{FF2B5EF4-FFF2-40B4-BE49-F238E27FC236}">
                <a16:creationId xmlns:a16="http://schemas.microsoft.com/office/drawing/2014/main" xmlns="" id="{00000000-0008-0000-0800-000005040000}"/>
              </a:ext>
            </a:extLst>
          </xdr:cNvPr>
          <xdr:cNvSpPr>
            <a:spLocks noChangeArrowheads="1"/>
          </xdr:cNvSpPr>
        </xdr:nvSpPr>
        <xdr:spPr bwMode="auto">
          <a:xfrm>
            <a:off x="279" y="71"/>
            <a:ext cx="29" cy="21"/>
          </a:xfrm>
          <a:prstGeom prst="rect">
            <a:avLst/>
          </a:prstGeom>
          <a:solidFill>
            <a:srgbClr val="C0C0C0"/>
          </a:solidFill>
          <a:ln w="9525">
            <a:solidFill>
              <a:srgbClr val="000000"/>
            </a:solidFill>
            <a:miter lim="800000"/>
            <a:headEnd/>
            <a:tailEnd/>
          </a:ln>
        </xdr:spPr>
      </xdr:sp>
      <xdr:sp macro="" textlink="">
        <xdr:nvSpPr>
          <xdr:cNvPr id="1030" name="Rectangle 6">
            <a:extLst>
              <a:ext uri="{FF2B5EF4-FFF2-40B4-BE49-F238E27FC236}">
                <a16:creationId xmlns:a16="http://schemas.microsoft.com/office/drawing/2014/main" xmlns="" id="{00000000-0008-0000-0800-000006040000}"/>
              </a:ext>
            </a:extLst>
          </xdr:cNvPr>
          <xdr:cNvSpPr>
            <a:spLocks noChangeArrowheads="1"/>
          </xdr:cNvSpPr>
        </xdr:nvSpPr>
        <xdr:spPr bwMode="auto">
          <a:xfrm>
            <a:off x="293" y="51"/>
            <a:ext cx="31" cy="11"/>
          </a:xfrm>
          <a:prstGeom prst="rect">
            <a:avLst/>
          </a:prstGeom>
          <a:solidFill>
            <a:srgbClr val="C0C0C0"/>
          </a:solidFill>
          <a:ln w="9525">
            <a:solidFill>
              <a:srgbClr val="000000"/>
            </a:solidFill>
            <a:miter lim="800000"/>
            <a:headEnd/>
            <a:tailEnd/>
          </a:ln>
        </xdr:spPr>
      </xdr:sp>
      <xdr:sp macro="" textlink="">
        <xdr:nvSpPr>
          <xdr:cNvPr id="1031" name="Oval 7">
            <a:extLst>
              <a:ext uri="{FF2B5EF4-FFF2-40B4-BE49-F238E27FC236}">
                <a16:creationId xmlns:a16="http://schemas.microsoft.com/office/drawing/2014/main" xmlns="" id="{00000000-0008-0000-0800-000007040000}"/>
              </a:ext>
            </a:extLst>
          </xdr:cNvPr>
          <xdr:cNvSpPr>
            <a:spLocks noChangeArrowheads="1"/>
          </xdr:cNvSpPr>
        </xdr:nvSpPr>
        <xdr:spPr bwMode="auto">
          <a:xfrm>
            <a:off x="277" y="51"/>
            <a:ext cx="33" cy="34"/>
          </a:xfrm>
          <a:prstGeom prst="ellipse">
            <a:avLst/>
          </a:prstGeom>
          <a:solidFill>
            <a:srgbClr val="C0C0C0"/>
          </a:solidFill>
          <a:ln w="9525">
            <a:solidFill>
              <a:srgbClr val="000000"/>
            </a:solidFill>
            <a:round/>
            <a:headEnd/>
            <a:tailEnd/>
          </a:ln>
        </xdr:spPr>
      </xdr:sp>
      <xdr:grpSp>
        <xdr:nvGrpSpPr>
          <xdr:cNvPr id="1032" name="Group 8">
            <a:extLst>
              <a:ext uri="{FF2B5EF4-FFF2-40B4-BE49-F238E27FC236}">
                <a16:creationId xmlns:a16="http://schemas.microsoft.com/office/drawing/2014/main" xmlns="" id="{00000000-0008-0000-0800-000008040000}"/>
              </a:ext>
            </a:extLst>
          </xdr:cNvPr>
          <xdr:cNvGrpSpPr>
            <a:grpSpLocks/>
          </xdr:cNvGrpSpPr>
        </xdr:nvGrpSpPr>
        <xdr:grpSpPr bwMode="auto">
          <a:xfrm>
            <a:off x="218" y="33"/>
            <a:ext cx="21" cy="35"/>
            <a:chOff x="320" y="255"/>
            <a:chExt cx="21" cy="35"/>
          </a:xfrm>
        </xdr:grpSpPr>
        <xdr:sp macro="" textlink="">
          <xdr:nvSpPr>
            <xdr:cNvPr id="1033" name="Oval 9">
              <a:extLst>
                <a:ext uri="{FF2B5EF4-FFF2-40B4-BE49-F238E27FC236}">
                  <a16:creationId xmlns:a16="http://schemas.microsoft.com/office/drawing/2014/main" xmlns="" id="{00000000-0008-0000-0800-000009040000}"/>
                </a:ext>
              </a:extLst>
            </xdr:cNvPr>
            <xdr:cNvSpPr>
              <a:spLocks noChangeArrowheads="1"/>
            </xdr:cNvSpPr>
          </xdr:nvSpPr>
          <xdr:spPr bwMode="auto">
            <a:xfrm>
              <a:off x="320" y="255"/>
              <a:ext cx="21" cy="21"/>
            </a:xfrm>
            <a:prstGeom prst="ellipse">
              <a:avLst/>
            </a:prstGeom>
            <a:solidFill>
              <a:srgbClr val="FFFF99"/>
            </a:solidFill>
            <a:ln w="9525">
              <a:solidFill>
                <a:srgbClr val="000000"/>
              </a:solidFill>
              <a:round/>
              <a:headEnd/>
              <a:tailEnd/>
            </a:ln>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T</a:t>
              </a:r>
              <a:endParaRPr lang="en-US"/>
            </a:p>
          </xdr:txBody>
        </xdr:sp>
        <xdr:sp macro="" textlink="">
          <xdr:nvSpPr>
            <xdr:cNvPr id="1034" name="Line 10">
              <a:extLst>
                <a:ext uri="{FF2B5EF4-FFF2-40B4-BE49-F238E27FC236}">
                  <a16:creationId xmlns:a16="http://schemas.microsoft.com/office/drawing/2014/main" xmlns="" id="{00000000-0008-0000-0800-00000A040000}"/>
                </a:ext>
              </a:extLst>
            </xdr:cNvPr>
            <xdr:cNvSpPr>
              <a:spLocks noChangeShapeType="1"/>
            </xdr:cNvSpPr>
          </xdr:nvSpPr>
          <xdr:spPr bwMode="auto">
            <a:xfrm>
              <a:off x="330" y="277"/>
              <a:ext cx="0" cy="13"/>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grpSp>
        <xdr:nvGrpSpPr>
          <xdr:cNvPr id="1035" name="Group 11">
            <a:extLst>
              <a:ext uri="{FF2B5EF4-FFF2-40B4-BE49-F238E27FC236}">
                <a16:creationId xmlns:a16="http://schemas.microsoft.com/office/drawing/2014/main" xmlns="" id="{00000000-0008-0000-0800-00000B040000}"/>
              </a:ext>
            </a:extLst>
          </xdr:cNvPr>
          <xdr:cNvGrpSpPr>
            <a:grpSpLocks/>
          </xdr:cNvGrpSpPr>
        </xdr:nvGrpSpPr>
        <xdr:grpSpPr bwMode="auto">
          <a:xfrm>
            <a:off x="557" y="65"/>
            <a:ext cx="25" cy="35"/>
            <a:chOff x="580" y="78"/>
            <a:chExt cx="25" cy="35"/>
          </a:xfrm>
        </xdr:grpSpPr>
        <xdr:sp macro="" textlink="">
          <xdr:nvSpPr>
            <xdr:cNvPr id="1036" name="Oval 12">
              <a:extLst>
                <a:ext uri="{FF2B5EF4-FFF2-40B4-BE49-F238E27FC236}">
                  <a16:creationId xmlns:a16="http://schemas.microsoft.com/office/drawing/2014/main" xmlns="" id="{00000000-0008-0000-0800-00000C040000}"/>
                </a:ext>
              </a:extLst>
            </xdr:cNvPr>
            <xdr:cNvSpPr>
              <a:spLocks noChangeArrowheads="1"/>
            </xdr:cNvSpPr>
          </xdr:nvSpPr>
          <xdr:spPr bwMode="auto">
            <a:xfrm>
              <a:off x="580" y="78"/>
              <a:ext cx="25" cy="21"/>
            </a:xfrm>
            <a:prstGeom prst="ellipse">
              <a:avLst/>
            </a:prstGeom>
            <a:solidFill>
              <a:srgbClr val="FF99CC"/>
            </a:solidFill>
            <a:ln w="9525">
              <a:solidFill>
                <a:srgbClr val="000000"/>
              </a:solidFill>
              <a:round/>
              <a:headEnd/>
              <a:tailEnd/>
            </a:ln>
          </xdr:spPr>
          <xdr:txBody>
            <a:bodyPr vertOverflow="clip" wrap="square" lIns="0" tIns="0" rIns="0" bIns="0" anchor="t" upright="1"/>
            <a:lstStyle/>
            <a:p>
              <a:pPr algn="l" rtl="0">
                <a:defRPr sz="1000"/>
              </a:pPr>
              <a:r>
                <a:rPr lang="en-US" sz="800" b="0" i="0" u="none" strike="noStrike" baseline="0">
                  <a:solidFill>
                    <a:srgbClr val="000000"/>
                  </a:solidFill>
                  <a:latin typeface="Arial Narrow"/>
                </a:rPr>
                <a:t>uS3</a:t>
              </a:r>
              <a:endParaRPr lang="en-US"/>
            </a:p>
          </xdr:txBody>
        </xdr:sp>
        <xdr:sp macro="" textlink="">
          <xdr:nvSpPr>
            <xdr:cNvPr id="1037" name="Line 13">
              <a:extLst>
                <a:ext uri="{FF2B5EF4-FFF2-40B4-BE49-F238E27FC236}">
                  <a16:creationId xmlns:a16="http://schemas.microsoft.com/office/drawing/2014/main" xmlns="" id="{00000000-0008-0000-0800-00000D040000}"/>
                </a:ext>
              </a:extLst>
            </xdr:cNvPr>
            <xdr:cNvSpPr>
              <a:spLocks noChangeShapeType="1"/>
            </xdr:cNvSpPr>
          </xdr:nvSpPr>
          <xdr:spPr bwMode="auto">
            <a:xfrm>
              <a:off x="593" y="100"/>
              <a:ext cx="0" cy="13"/>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grpSp>
        <xdr:nvGrpSpPr>
          <xdr:cNvPr id="1038" name="Group 14">
            <a:extLst>
              <a:ext uri="{FF2B5EF4-FFF2-40B4-BE49-F238E27FC236}">
                <a16:creationId xmlns:a16="http://schemas.microsoft.com/office/drawing/2014/main" xmlns="" id="{00000000-0008-0000-0800-00000E040000}"/>
              </a:ext>
            </a:extLst>
          </xdr:cNvPr>
          <xdr:cNvGrpSpPr>
            <a:grpSpLocks/>
          </xdr:cNvGrpSpPr>
        </xdr:nvGrpSpPr>
        <xdr:grpSpPr bwMode="auto">
          <a:xfrm>
            <a:off x="348" y="20"/>
            <a:ext cx="21" cy="35"/>
            <a:chOff x="386" y="291"/>
            <a:chExt cx="21" cy="35"/>
          </a:xfrm>
        </xdr:grpSpPr>
        <xdr:sp macro="" textlink="">
          <xdr:nvSpPr>
            <xdr:cNvPr id="1039" name="Oval 15">
              <a:extLst>
                <a:ext uri="{FF2B5EF4-FFF2-40B4-BE49-F238E27FC236}">
                  <a16:creationId xmlns:a16="http://schemas.microsoft.com/office/drawing/2014/main" xmlns="" id="{00000000-0008-0000-0800-00000F040000}"/>
                </a:ext>
              </a:extLst>
            </xdr:cNvPr>
            <xdr:cNvSpPr>
              <a:spLocks noChangeArrowheads="1"/>
            </xdr:cNvSpPr>
          </xdr:nvSpPr>
          <xdr:spPr bwMode="auto">
            <a:xfrm>
              <a:off x="386" y="291"/>
              <a:ext cx="21" cy="21"/>
            </a:xfrm>
            <a:prstGeom prst="ellipse">
              <a:avLst/>
            </a:prstGeom>
            <a:solidFill>
              <a:srgbClr val="CCFFCC"/>
            </a:solidFill>
            <a:ln w="9525">
              <a:solidFill>
                <a:srgbClr val="000000"/>
              </a:solidFill>
              <a:round/>
              <a:headEnd/>
              <a:tailEnd/>
            </a:ln>
          </xdr:spPr>
          <xdr:txBody>
            <a:bodyPr vertOverflow="clip" wrap="square" lIns="0" tIns="0" rIns="0" bIns="0" anchor="t" upright="1"/>
            <a:lstStyle/>
            <a:p>
              <a:pPr algn="l" rtl="0">
                <a:defRPr sz="1000"/>
              </a:pPr>
              <a:r>
                <a:rPr lang="en-US" sz="1000" b="0" i="0" u="none" strike="noStrike" baseline="0">
                  <a:solidFill>
                    <a:srgbClr val="000000"/>
                  </a:solidFill>
                  <a:latin typeface="Arial Narrow"/>
                </a:rPr>
                <a:t>F1</a:t>
              </a:r>
              <a:endParaRPr lang="en-US"/>
            </a:p>
          </xdr:txBody>
        </xdr:sp>
        <xdr:sp macro="" textlink="">
          <xdr:nvSpPr>
            <xdr:cNvPr id="1040" name="Line 16">
              <a:extLst>
                <a:ext uri="{FF2B5EF4-FFF2-40B4-BE49-F238E27FC236}">
                  <a16:creationId xmlns:a16="http://schemas.microsoft.com/office/drawing/2014/main" xmlns="" id="{00000000-0008-0000-0800-000010040000}"/>
                </a:ext>
              </a:extLst>
            </xdr:cNvPr>
            <xdr:cNvSpPr>
              <a:spLocks noChangeShapeType="1"/>
            </xdr:cNvSpPr>
          </xdr:nvSpPr>
          <xdr:spPr bwMode="auto">
            <a:xfrm>
              <a:off x="396" y="313"/>
              <a:ext cx="0" cy="13"/>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grpSp>
        <xdr:nvGrpSpPr>
          <xdr:cNvPr id="1041" name="Group 17">
            <a:extLst>
              <a:ext uri="{FF2B5EF4-FFF2-40B4-BE49-F238E27FC236}">
                <a16:creationId xmlns:a16="http://schemas.microsoft.com/office/drawing/2014/main" xmlns="" id="{00000000-0008-0000-0800-000011040000}"/>
              </a:ext>
            </a:extLst>
          </xdr:cNvPr>
          <xdr:cNvGrpSpPr>
            <a:grpSpLocks/>
          </xdr:cNvGrpSpPr>
        </xdr:nvGrpSpPr>
        <xdr:grpSpPr bwMode="auto">
          <a:xfrm>
            <a:off x="530" y="19"/>
            <a:ext cx="21" cy="35"/>
            <a:chOff x="319" y="315"/>
            <a:chExt cx="21" cy="35"/>
          </a:xfrm>
        </xdr:grpSpPr>
        <xdr:sp macro="" textlink="">
          <xdr:nvSpPr>
            <xdr:cNvPr id="1042" name="Oval 18">
              <a:extLst>
                <a:ext uri="{FF2B5EF4-FFF2-40B4-BE49-F238E27FC236}">
                  <a16:creationId xmlns:a16="http://schemas.microsoft.com/office/drawing/2014/main" xmlns="" id="{00000000-0008-0000-0800-000012040000}"/>
                </a:ext>
              </a:extLst>
            </xdr:cNvPr>
            <xdr:cNvSpPr>
              <a:spLocks noChangeArrowheads="1"/>
            </xdr:cNvSpPr>
          </xdr:nvSpPr>
          <xdr:spPr bwMode="auto">
            <a:xfrm>
              <a:off x="319" y="315"/>
              <a:ext cx="21" cy="21"/>
            </a:xfrm>
            <a:prstGeom prst="ellipse">
              <a:avLst/>
            </a:prstGeom>
            <a:solidFill>
              <a:srgbClr val="CCFFCC"/>
            </a:solidFill>
            <a:ln w="9525">
              <a:solidFill>
                <a:srgbClr val="000000"/>
              </a:solidFill>
              <a:round/>
              <a:headEnd/>
              <a:tailEnd/>
            </a:ln>
          </xdr:spPr>
          <xdr:txBody>
            <a:bodyPr vertOverflow="clip" wrap="square" lIns="0" tIns="0" rIns="0" bIns="0" anchor="t" upright="1"/>
            <a:lstStyle/>
            <a:p>
              <a:pPr algn="l" rtl="0">
                <a:defRPr sz="1000"/>
              </a:pPr>
              <a:r>
                <a:rPr lang="en-US" sz="1000" b="0" i="0" u="none" strike="noStrike" baseline="0">
                  <a:solidFill>
                    <a:srgbClr val="000000"/>
                  </a:solidFill>
                  <a:latin typeface="Arial Narrow"/>
                </a:rPr>
                <a:t>F2</a:t>
              </a:r>
              <a:endParaRPr lang="en-US"/>
            </a:p>
          </xdr:txBody>
        </xdr:sp>
        <xdr:sp macro="" textlink="">
          <xdr:nvSpPr>
            <xdr:cNvPr id="1043" name="Line 19">
              <a:extLst>
                <a:ext uri="{FF2B5EF4-FFF2-40B4-BE49-F238E27FC236}">
                  <a16:creationId xmlns:a16="http://schemas.microsoft.com/office/drawing/2014/main" xmlns="" id="{00000000-0008-0000-0800-000013040000}"/>
                </a:ext>
              </a:extLst>
            </xdr:cNvPr>
            <xdr:cNvSpPr>
              <a:spLocks noChangeShapeType="1"/>
            </xdr:cNvSpPr>
          </xdr:nvSpPr>
          <xdr:spPr bwMode="auto">
            <a:xfrm>
              <a:off x="329" y="337"/>
              <a:ext cx="0" cy="13"/>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grpSp>
        <xdr:nvGrpSpPr>
          <xdr:cNvPr id="1044" name="Group 20">
            <a:extLst>
              <a:ext uri="{FF2B5EF4-FFF2-40B4-BE49-F238E27FC236}">
                <a16:creationId xmlns:a16="http://schemas.microsoft.com/office/drawing/2014/main" xmlns="" id="{00000000-0008-0000-0800-000014040000}"/>
              </a:ext>
            </a:extLst>
          </xdr:cNvPr>
          <xdr:cNvGrpSpPr>
            <a:grpSpLocks/>
          </xdr:cNvGrpSpPr>
        </xdr:nvGrpSpPr>
        <xdr:grpSpPr bwMode="auto">
          <a:xfrm>
            <a:off x="326" y="20"/>
            <a:ext cx="20" cy="35"/>
            <a:chOff x="320" y="353"/>
            <a:chExt cx="21" cy="35"/>
          </a:xfrm>
        </xdr:grpSpPr>
        <xdr:sp macro="" textlink="">
          <xdr:nvSpPr>
            <xdr:cNvPr id="1045" name="Oval 21">
              <a:extLst>
                <a:ext uri="{FF2B5EF4-FFF2-40B4-BE49-F238E27FC236}">
                  <a16:creationId xmlns:a16="http://schemas.microsoft.com/office/drawing/2014/main" xmlns="" id="{00000000-0008-0000-0800-000015040000}"/>
                </a:ext>
              </a:extLst>
            </xdr:cNvPr>
            <xdr:cNvSpPr>
              <a:spLocks noChangeArrowheads="1"/>
            </xdr:cNvSpPr>
          </xdr:nvSpPr>
          <xdr:spPr bwMode="auto">
            <a:xfrm>
              <a:off x="320" y="353"/>
              <a:ext cx="21" cy="21"/>
            </a:xfrm>
            <a:prstGeom prst="ellipse">
              <a:avLst/>
            </a:prstGeom>
            <a:solidFill>
              <a:srgbClr val="FFFF99"/>
            </a:solidFill>
            <a:ln w="9525">
              <a:solidFill>
                <a:srgbClr val="000000"/>
              </a:solidFill>
              <a:round/>
              <a:headEnd/>
              <a:tailEnd/>
            </a:ln>
          </xdr:spPr>
          <xdr:txBody>
            <a:bodyPr vertOverflow="clip" wrap="square" lIns="0" tIns="0" rIns="0" bIns="0" anchor="t" upright="1"/>
            <a:lstStyle/>
            <a:p>
              <a:pPr algn="l" rtl="0">
                <a:defRPr sz="1000"/>
              </a:pPr>
              <a:r>
                <a:rPr lang="en-US" sz="1000" b="0" i="0" u="none" strike="noStrike" baseline="0">
                  <a:solidFill>
                    <a:srgbClr val="000000"/>
                  </a:solidFill>
                  <a:latin typeface="Arial Narrow"/>
                </a:rPr>
                <a:t>P1</a:t>
              </a:r>
              <a:endParaRPr lang="en-US"/>
            </a:p>
          </xdr:txBody>
        </xdr:sp>
        <xdr:sp macro="" textlink="">
          <xdr:nvSpPr>
            <xdr:cNvPr id="1046" name="Line 22">
              <a:extLst>
                <a:ext uri="{FF2B5EF4-FFF2-40B4-BE49-F238E27FC236}">
                  <a16:creationId xmlns:a16="http://schemas.microsoft.com/office/drawing/2014/main" xmlns="" id="{00000000-0008-0000-0800-000016040000}"/>
                </a:ext>
              </a:extLst>
            </xdr:cNvPr>
            <xdr:cNvSpPr>
              <a:spLocks noChangeShapeType="1"/>
            </xdr:cNvSpPr>
          </xdr:nvSpPr>
          <xdr:spPr bwMode="auto">
            <a:xfrm>
              <a:off x="330" y="375"/>
              <a:ext cx="0" cy="13"/>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grpSp>
        <xdr:nvGrpSpPr>
          <xdr:cNvPr id="1047" name="Group 23">
            <a:extLst>
              <a:ext uri="{FF2B5EF4-FFF2-40B4-BE49-F238E27FC236}">
                <a16:creationId xmlns:a16="http://schemas.microsoft.com/office/drawing/2014/main" xmlns="" id="{00000000-0008-0000-0800-000017040000}"/>
              </a:ext>
            </a:extLst>
          </xdr:cNvPr>
          <xdr:cNvGrpSpPr>
            <a:grpSpLocks/>
          </xdr:cNvGrpSpPr>
        </xdr:nvGrpSpPr>
        <xdr:grpSpPr bwMode="auto">
          <a:xfrm>
            <a:off x="502" y="19"/>
            <a:ext cx="21" cy="35"/>
            <a:chOff x="328" y="198"/>
            <a:chExt cx="21" cy="35"/>
          </a:xfrm>
        </xdr:grpSpPr>
        <xdr:sp macro="" textlink="">
          <xdr:nvSpPr>
            <xdr:cNvPr id="1048" name="Oval 24">
              <a:extLst>
                <a:ext uri="{FF2B5EF4-FFF2-40B4-BE49-F238E27FC236}">
                  <a16:creationId xmlns:a16="http://schemas.microsoft.com/office/drawing/2014/main" xmlns="" id="{00000000-0008-0000-0800-000018040000}"/>
                </a:ext>
              </a:extLst>
            </xdr:cNvPr>
            <xdr:cNvSpPr>
              <a:spLocks noChangeArrowheads="1"/>
            </xdr:cNvSpPr>
          </xdr:nvSpPr>
          <xdr:spPr bwMode="auto">
            <a:xfrm>
              <a:off x="328" y="198"/>
              <a:ext cx="21" cy="21"/>
            </a:xfrm>
            <a:prstGeom prst="ellipse">
              <a:avLst/>
            </a:prstGeom>
            <a:solidFill>
              <a:srgbClr val="FFCC99"/>
            </a:solidFill>
            <a:ln w="9525">
              <a:solidFill>
                <a:srgbClr val="000000"/>
              </a:solidFill>
              <a:round/>
              <a:headEnd/>
              <a:tailEnd/>
            </a:ln>
          </xdr:spPr>
          <xdr:txBody>
            <a:bodyPr vertOverflow="clip" wrap="square" lIns="0" tIns="0" rIns="0" bIns="0" anchor="t" upright="1"/>
            <a:lstStyle/>
            <a:p>
              <a:pPr algn="l" rtl="0">
                <a:defRPr sz="1000"/>
              </a:pPr>
              <a:r>
                <a:rPr lang="en-US" sz="1000" b="0" i="0" u="none" strike="noStrike" baseline="0">
                  <a:solidFill>
                    <a:srgbClr val="000000"/>
                  </a:solidFill>
                  <a:latin typeface="Arial Narrow"/>
                </a:rPr>
                <a:t>P2</a:t>
              </a:r>
              <a:endParaRPr lang="en-US"/>
            </a:p>
          </xdr:txBody>
        </xdr:sp>
        <xdr:sp macro="" textlink="">
          <xdr:nvSpPr>
            <xdr:cNvPr id="1049" name="Line 25">
              <a:extLst>
                <a:ext uri="{FF2B5EF4-FFF2-40B4-BE49-F238E27FC236}">
                  <a16:creationId xmlns:a16="http://schemas.microsoft.com/office/drawing/2014/main" xmlns="" id="{00000000-0008-0000-0800-000019040000}"/>
                </a:ext>
              </a:extLst>
            </xdr:cNvPr>
            <xdr:cNvSpPr>
              <a:spLocks noChangeShapeType="1"/>
            </xdr:cNvSpPr>
          </xdr:nvSpPr>
          <xdr:spPr bwMode="auto">
            <a:xfrm>
              <a:off x="338" y="220"/>
              <a:ext cx="0" cy="13"/>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sp macro="" textlink="">
        <xdr:nvSpPr>
          <xdr:cNvPr id="1050" name="Line 26">
            <a:extLst>
              <a:ext uri="{FF2B5EF4-FFF2-40B4-BE49-F238E27FC236}">
                <a16:creationId xmlns:a16="http://schemas.microsoft.com/office/drawing/2014/main" xmlns="" id="{00000000-0008-0000-0800-00001A040000}"/>
              </a:ext>
            </a:extLst>
          </xdr:cNvPr>
          <xdr:cNvSpPr>
            <a:spLocks noChangeShapeType="1"/>
          </xdr:cNvSpPr>
        </xdr:nvSpPr>
        <xdr:spPr bwMode="auto">
          <a:xfrm>
            <a:off x="225" y="69"/>
            <a:ext cx="68"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sp macro="" textlink="">
        <xdr:nvSpPr>
          <xdr:cNvPr id="1051" name="Line 27">
            <a:extLst>
              <a:ext uri="{FF2B5EF4-FFF2-40B4-BE49-F238E27FC236}">
                <a16:creationId xmlns:a16="http://schemas.microsoft.com/office/drawing/2014/main" xmlns="" id="{00000000-0008-0000-0800-00001B040000}"/>
              </a:ext>
            </a:extLst>
          </xdr:cNvPr>
          <xdr:cNvSpPr>
            <a:spLocks noChangeShapeType="1"/>
          </xdr:cNvSpPr>
        </xdr:nvSpPr>
        <xdr:spPr bwMode="auto">
          <a:xfrm>
            <a:off x="324" y="56"/>
            <a:ext cx="48"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sp macro="" textlink="">
        <xdr:nvSpPr>
          <xdr:cNvPr id="1052" name="AutoShape 28">
            <a:extLst>
              <a:ext uri="{FF2B5EF4-FFF2-40B4-BE49-F238E27FC236}">
                <a16:creationId xmlns:a16="http://schemas.microsoft.com/office/drawing/2014/main" xmlns="" id="{00000000-0008-0000-0800-00001C040000}"/>
              </a:ext>
            </a:extLst>
          </xdr:cNvPr>
          <xdr:cNvSpPr>
            <a:spLocks noChangeArrowheads="1"/>
          </xdr:cNvSpPr>
        </xdr:nvSpPr>
        <xdr:spPr bwMode="auto">
          <a:xfrm>
            <a:off x="373" y="39"/>
            <a:ext cx="120" cy="34"/>
          </a:xfrm>
          <a:prstGeom prst="rtTriangle">
            <a:avLst/>
          </a:prstGeom>
          <a:solidFill>
            <a:srgbClr val="00CCFF"/>
          </a:solidFill>
          <a:ln w="9525">
            <a:solidFill>
              <a:srgbClr val="000000"/>
            </a:solidFill>
            <a:miter lim="800000"/>
            <a:headEnd/>
            <a:tailEnd/>
          </a:ln>
        </xdr:spPr>
      </xdr:sp>
      <xdr:sp macro="" textlink="">
        <xdr:nvSpPr>
          <xdr:cNvPr id="1053" name="AutoShape 29">
            <a:extLst>
              <a:ext uri="{FF2B5EF4-FFF2-40B4-BE49-F238E27FC236}">
                <a16:creationId xmlns:a16="http://schemas.microsoft.com/office/drawing/2014/main" xmlns="" id="{00000000-0008-0000-0800-00001D040000}"/>
              </a:ext>
            </a:extLst>
          </xdr:cNvPr>
          <xdr:cNvSpPr>
            <a:spLocks noChangeArrowheads="1"/>
          </xdr:cNvSpPr>
        </xdr:nvSpPr>
        <xdr:spPr bwMode="auto">
          <a:xfrm flipH="1" flipV="1">
            <a:off x="373" y="38"/>
            <a:ext cx="120" cy="35"/>
          </a:xfrm>
          <a:prstGeom prst="rtTriangle">
            <a:avLst/>
          </a:prstGeom>
          <a:solidFill>
            <a:srgbClr val="CCFFFF"/>
          </a:solidFill>
          <a:ln w="9525">
            <a:solidFill>
              <a:srgbClr val="000000"/>
            </a:solidFill>
            <a:miter lim="800000"/>
            <a:headEnd/>
            <a:tailEnd/>
          </a:ln>
        </xdr:spPr>
      </xdr:sp>
      <xdr:sp macro="" textlink="">
        <xdr:nvSpPr>
          <xdr:cNvPr id="1054" name="Freeform 30">
            <a:extLst>
              <a:ext uri="{FF2B5EF4-FFF2-40B4-BE49-F238E27FC236}">
                <a16:creationId xmlns:a16="http://schemas.microsoft.com/office/drawing/2014/main" xmlns="" id="{00000000-0008-0000-0800-00001E040000}"/>
              </a:ext>
            </a:extLst>
          </xdr:cNvPr>
          <xdr:cNvSpPr>
            <a:spLocks/>
          </xdr:cNvSpPr>
        </xdr:nvSpPr>
        <xdr:spPr bwMode="auto">
          <a:xfrm>
            <a:off x="469" y="74"/>
            <a:ext cx="125" cy="27"/>
          </a:xfrm>
          <a:custGeom>
            <a:avLst/>
            <a:gdLst>
              <a:gd name="T0" fmla="*/ 0 w 73"/>
              <a:gd name="T1" fmla="*/ 0 h 27"/>
              <a:gd name="T2" fmla="*/ 0 w 73"/>
              <a:gd name="T3" fmla="*/ 27 h 27"/>
              <a:gd name="T4" fmla="*/ 73 w 73"/>
              <a:gd name="T5" fmla="*/ 27 h 27"/>
            </a:gdLst>
            <a:ahLst/>
            <a:cxnLst>
              <a:cxn ang="0">
                <a:pos x="T0" y="T1"/>
              </a:cxn>
              <a:cxn ang="0">
                <a:pos x="T2" y="T3"/>
              </a:cxn>
              <a:cxn ang="0">
                <a:pos x="T4" y="T5"/>
              </a:cxn>
            </a:cxnLst>
            <a:rect l="0" t="0" r="r" b="b"/>
            <a:pathLst>
              <a:path w="73" h="27">
                <a:moveTo>
                  <a:pt x="0" y="0"/>
                </a:moveTo>
                <a:lnTo>
                  <a:pt x="0" y="27"/>
                </a:lnTo>
                <a:lnTo>
                  <a:pt x="73" y="27"/>
                </a:lnTo>
              </a:path>
            </a:pathLst>
          </a:custGeom>
          <a:noFill/>
          <a:ln w="9525">
            <a:solidFill>
              <a:srgbClr val="000000"/>
            </a:solidFill>
            <a:round/>
            <a:headEnd type="none" w="med" len="med"/>
            <a:tailEnd type="triangle" w="med" len="me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sp macro="" textlink="">
        <xdr:nvSpPr>
          <xdr:cNvPr id="1055" name="Line 31">
            <a:extLst>
              <a:ext uri="{FF2B5EF4-FFF2-40B4-BE49-F238E27FC236}">
                <a16:creationId xmlns:a16="http://schemas.microsoft.com/office/drawing/2014/main" xmlns="" id="{00000000-0008-0000-0800-00001F040000}"/>
              </a:ext>
            </a:extLst>
          </xdr:cNvPr>
          <xdr:cNvSpPr>
            <a:spLocks noChangeShapeType="1"/>
          </xdr:cNvSpPr>
        </xdr:nvSpPr>
        <xdr:spPr bwMode="auto">
          <a:xfrm>
            <a:off x="493" y="54"/>
            <a:ext cx="107"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grpSp>
        <xdr:nvGrpSpPr>
          <xdr:cNvPr id="1056" name="Group 32">
            <a:extLst>
              <a:ext uri="{FF2B5EF4-FFF2-40B4-BE49-F238E27FC236}">
                <a16:creationId xmlns:a16="http://schemas.microsoft.com/office/drawing/2014/main" xmlns="" id="{00000000-0008-0000-0800-000020040000}"/>
              </a:ext>
            </a:extLst>
          </xdr:cNvPr>
          <xdr:cNvGrpSpPr>
            <a:grpSpLocks/>
          </xdr:cNvGrpSpPr>
        </xdr:nvGrpSpPr>
        <xdr:grpSpPr bwMode="auto">
          <a:xfrm>
            <a:off x="501" y="65"/>
            <a:ext cx="21" cy="35"/>
            <a:chOff x="327" y="152"/>
            <a:chExt cx="21" cy="35"/>
          </a:xfrm>
        </xdr:grpSpPr>
        <xdr:sp macro="" textlink="">
          <xdr:nvSpPr>
            <xdr:cNvPr id="1057" name="Oval 33">
              <a:extLst>
                <a:ext uri="{FF2B5EF4-FFF2-40B4-BE49-F238E27FC236}">
                  <a16:creationId xmlns:a16="http://schemas.microsoft.com/office/drawing/2014/main" xmlns="" id="{00000000-0008-0000-0800-000021040000}"/>
                </a:ext>
              </a:extLst>
            </xdr:cNvPr>
            <xdr:cNvSpPr>
              <a:spLocks noChangeArrowheads="1"/>
            </xdr:cNvSpPr>
          </xdr:nvSpPr>
          <xdr:spPr bwMode="auto">
            <a:xfrm>
              <a:off x="327" y="152"/>
              <a:ext cx="21" cy="21"/>
            </a:xfrm>
            <a:prstGeom prst="ellipse">
              <a:avLst/>
            </a:prstGeom>
            <a:solidFill>
              <a:srgbClr val="99CCFF"/>
            </a:solidFill>
            <a:ln w="9525">
              <a:solidFill>
                <a:srgbClr val="000000"/>
              </a:solidFill>
              <a:round/>
              <a:headEnd/>
              <a:tailEnd/>
            </a:ln>
          </xdr:spPr>
          <xdr:txBody>
            <a:bodyPr vertOverflow="clip" wrap="square" lIns="0" tIns="0" rIns="0" bIns="0" anchor="t" upright="1"/>
            <a:lstStyle/>
            <a:p>
              <a:pPr algn="l" rtl="0">
                <a:defRPr sz="1000"/>
              </a:pPr>
              <a:r>
                <a:rPr lang="en-US" sz="1000" b="0" i="0" u="none" strike="noStrike" baseline="0">
                  <a:solidFill>
                    <a:srgbClr val="000000"/>
                  </a:solidFill>
                  <a:latin typeface="Arial Narrow"/>
                </a:rPr>
                <a:t>P3</a:t>
              </a:r>
              <a:endParaRPr lang="en-US"/>
            </a:p>
          </xdr:txBody>
        </xdr:sp>
        <xdr:sp macro="" textlink="">
          <xdr:nvSpPr>
            <xdr:cNvPr id="1058" name="Line 34">
              <a:extLst>
                <a:ext uri="{FF2B5EF4-FFF2-40B4-BE49-F238E27FC236}">
                  <a16:creationId xmlns:a16="http://schemas.microsoft.com/office/drawing/2014/main" xmlns="" id="{00000000-0008-0000-0800-000022040000}"/>
                </a:ext>
              </a:extLst>
            </xdr:cNvPr>
            <xdr:cNvSpPr>
              <a:spLocks noChangeShapeType="1"/>
            </xdr:cNvSpPr>
          </xdr:nvSpPr>
          <xdr:spPr bwMode="auto">
            <a:xfrm>
              <a:off x="337" y="174"/>
              <a:ext cx="0" cy="13"/>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grpSp>
        <xdr:nvGrpSpPr>
          <xdr:cNvPr id="1059" name="Group 35">
            <a:extLst>
              <a:ext uri="{FF2B5EF4-FFF2-40B4-BE49-F238E27FC236}">
                <a16:creationId xmlns:a16="http://schemas.microsoft.com/office/drawing/2014/main" xmlns="" id="{00000000-0008-0000-0800-000023040000}"/>
              </a:ext>
            </a:extLst>
          </xdr:cNvPr>
          <xdr:cNvGrpSpPr>
            <a:grpSpLocks/>
          </xdr:cNvGrpSpPr>
        </xdr:nvGrpSpPr>
        <xdr:grpSpPr bwMode="auto">
          <a:xfrm>
            <a:off x="530" y="65"/>
            <a:ext cx="21" cy="35"/>
            <a:chOff x="304" y="337"/>
            <a:chExt cx="21" cy="35"/>
          </a:xfrm>
        </xdr:grpSpPr>
        <xdr:sp macro="" textlink="">
          <xdr:nvSpPr>
            <xdr:cNvPr id="1060" name="Oval 36">
              <a:extLst>
                <a:ext uri="{FF2B5EF4-FFF2-40B4-BE49-F238E27FC236}">
                  <a16:creationId xmlns:a16="http://schemas.microsoft.com/office/drawing/2014/main" xmlns="" id="{00000000-0008-0000-0800-000024040000}"/>
                </a:ext>
              </a:extLst>
            </xdr:cNvPr>
            <xdr:cNvSpPr>
              <a:spLocks noChangeArrowheads="1"/>
            </xdr:cNvSpPr>
          </xdr:nvSpPr>
          <xdr:spPr bwMode="auto">
            <a:xfrm>
              <a:off x="304" y="337"/>
              <a:ext cx="21" cy="21"/>
            </a:xfrm>
            <a:prstGeom prst="ellipse">
              <a:avLst/>
            </a:prstGeom>
            <a:solidFill>
              <a:srgbClr val="CCFFCC"/>
            </a:solidFill>
            <a:ln w="9525">
              <a:solidFill>
                <a:srgbClr val="000000"/>
              </a:solidFill>
              <a:round/>
              <a:headEnd/>
              <a:tailEnd/>
            </a:ln>
          </xdr:spPr>
          <xdr:txBody>
            <a:bodyPr vertOverflow="clip" wrap="square" lIns="0" tIns="0" rIns="0" bIns="0" anchor="t" upright="1"/>
            <a:lstStyle/>
            <a:p>
              <a:pPr algn="l" rtl="0">
                <a:defRPr sz="1000"/>
              </a:pPr>
              <a:r>
                <a:rPr lang="en-US" sz="1000" b="0" i="0" u="none" strike="noStrike" baseline="0">
                  <a:solidFill>
                    <a:srgbClr val="000000"/>
                  </a:solidFill>
                  <a:latin typeface="Arial Narrow"/>
                </a:rPr>
                <a:t>F3</a:t>
              </a:r>
              <a:endParaRPr lang="en-US"/>
            </a:p>
          </xdr:txBody>
        </xdr:sp>
        <xdr:sp macro="" textlink="">
          <xdr:nvSpPr>
            <xdr:cNvPr id="1061" name="Line 37">
              <a:extLst>
                <a:ext uri="{FF2B5EF4-FFF2-40B4-BE49-F238E27FC236}">
                  <a16:creationId xmlns:a16="http://schemas.microsoft.com/office/drawing/2014/main" xmlns="" id="{00000000-0008-0000-0800-000025040000}"/>
                </a:ext>
              </a:extLst>
            </xdr:cNvPr>
            <xdr:cNvSpPr>
              <a:spLocks noChangeShapeType="1"/>
            </xdr:cNvSpPr>
          </xdr:nvSpPr>
          <xdr:spPr bwMode="auto">
            <a:xfrm>
              <a:off x="314" y="359"/>
              <a:ext cx="0" cy="13"/>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sp macro="" textlink="">
        <xdr:nvSpPr>
          <xdr:cNvPr id="1062" name="Oval 38">
            <a:extLst>
              <a:ext uri="{FF2B5EF4-FFF2-40B4-BE49-F238E27FC236}">
                <a16:creationId xmlns:a16="http://schemas.microsoft.com/office/drawing/2014/main" xmlns="" id="{00000000-0008-0000-0800-000026040000}"/>
              </a:ext>
            </a:extLst>
          </xdr:cNvPr>
          <xdr:cNvSpPr>
            <a:spLocks noChangeArrowheads="1"/>
          </xdr:cNvSpPr>
        </xdr:nvSpPr>
        <xdr:spPr bwMode="auto">
          <a:xfrm>
            <a:off x="245" y="33"/>
            <a:ext cx="25" cy="21"/>
          </a:xfrm>
          <a:prstGeom prst="ellipse">
            <a:avLst/>
          </a:prstGeom>
          <a:solidFill>
            <a:srgbClr val="FFFF99"/>
          </a:solidFill>
          <a:ln w="9525">
            <a:solidFill>
              <a:srgbClr val="000000"/>
            </a:solidFill>
            <a:round/>
            <a:headEnd/>
            <a:tailEnd/>
          </a:ln>
        </xdr:spPr>
        <xdr:txBody>
          <a:bodyPr vertOverflow="clip" wrap="square" lIns="0" tIns="0" rIns="0" bIns="0" anchor="t" upright="1"/>
          <a:lstStyle/>
          <a:p>
            <a:pPr algn="l" rtl="0">
              <a:defRPr sz="1000"/>
            </a:pPr>
            <a:r>
              <a:rPr lang="en-US" sz="800" b="0" i="0" u="none" strike="noStrike" baseline="0">
                <a:solidFill>
                  <a:srgbClr val="000000"/>
                </a:solidFill>
                <a:latin typeface="Arial Narrow"/>
              </a:rPr>
              <a:t>uS1</a:t>
            </a:r>
            <a:endParaRPr lang="en-US"/>
          </a:p>
        </xdr:txBody>
      </xdr:sp>
      <xdr:sp macro="" textlink="">
        <xdr:nvSpPr>
          <xdr:cNvPr id="1063" name="Line 39">
            <a:extLst>
              <a:ext uri="{FF2B5EF4-FFF2-40B4-BE49-F238E27FC236}">
                <a16:creationId xmlns:a16="http://schemas.microsoft.com/office/drawing/2014/main" xmlns="" id="{00000000-0008-0000-0800-000027040000}"/>
              </a:ext>
            </a:extLst>
          </xdr:cNvPr>
          <xdr:cNvSpPr>
            <a:spLocks noChangeShapeType="1"/>
          </xdr:cNvSpPr>
        </xdr:nvSpPr>
        <xdr:spPr bwMode="auto">
          <a:xfrm>
            <a:off x="258" y="55"/>
            <a:ext cx="0" cy="13"/>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nvGrpSpPr>
          <xdr:cNvPr id="1064" name="Group 40">
            <a:extLst>
              <a:ext uri="{FF2B5EF4-FFF2-40B4-BE49-F238E27FC236}">
                <a16:creationId xmlns:a16="http://schemas.microsoft.com/office/drawing/2014/main" xmlns="" id="{00000000-0008-0000-0800-000028040000}"/>
              </a:ext>
            </a:extLst>
          </xdr:cNvPr>
          <xdr:cNvGrpSpPr>
            <a:grpSpLocks/>
          </xdr:cNvGrpSpPr>
        </xdr:nvGrpSpPr>
        <xdr:grpSpPr bwMode="auto">
          <a:xfrm>
            <a:off x="558" y="18"/>
            <a:ext cx="25" cy="37"/>
            <a:chOff x="384" y="197"/>
            <a:chExt cx="25" cy="37"/>
          </a:xfrm>
        </xdr:grpSpPr>
        <xdr:sp macro="" textlink="">
          <xdr:nvSpPr>
            <xdr:cNvPr id="1065" name="Oval 41">
              <a:extLst>
                <a:ext uri="{FF2B5EF4-FFF2-40B4-BE49-F238E27FC236}">
                  <a16:creationId xmlns:a16="http://schemas.microsoft.com/office/drawing/2014/main" xmlns="" id="{00000000-0008-0000-0800-000029040000}"/>
                </a:ext>
              </a:extLst>
            </xdr:cNvPr>
            <xdr:cNvSpPr>
              <a:spLocks noChangeArrowheads="1"/>
            </xdr:cNvSpPr>
          </xdr:nvSpPr>
          <xdr:spPr bwMode="auto">
            <a:xfrm>
              <a:off x="384" y="197"/>
              <a:ext cx="25" cy="21"/>
            </a:xfrm>
            <a:prstGeom prst="ellipse">
              <a:avLst/>
            </a:prstGeom>
            <a:solidFill>
              <a:srgbClr val="FFFF99"/>
            </a:solidFill>
            <a:ln w="9525">
              <a:solidFill>
                <a:srgbClr val="000000"/>
              </a:solidFill>
              <a:round/>
              <a:headEnd/>
              <a:tailEnd/>
            </a:ln>
          </xdr:spPr>
          <xdr:txBody>
            <a:bodyPr vertOverflow="clip" wrap="square" lIns="0" tIns="0" rIns="0" bIns="0" anchor="t" upright="1"/>
            <a:lstStyle/>
            <a:p>
              <a:pPr algn="l" rtl="0">
                <a:defRPr sz="1000"/>
              </a:pPr>
              <a:r>
                <a:rPr lang="en-US" sz="800" b="0" i="0" u="none" strike="noStrike" baseline="0">
                  <a:solidFill>
                    <a:srgbClr val="000000"/>
                  </a:solidFill>
                  <a:latin typeface="Arial Narrow"/>
                </a:rPr>
                <a:t>uS2</a:t>
              </a:r>
              <a:endParaRPr lang="en-US"/>
            </a:p>
          </xdr:txBody>
        </xdr:sp>
        <xdr:sp macro="" textlink="">
          <xdr:nvSpPr>
            <xdr:cNvPr id="1066" name="Line 42">
              <a:extLst>
                <a:ext uri="{FF2B5EF4-FFF2-40B4-BE49-F238E27FC236}">
                  <a16:creationId xmlns:a16="http://schemas.microsoft.com/office/drawing/2014/main" xmlns="" id="{00000000-0008-0000-0800-00002A040000}"/>
                </a:ext>
              </a:extLst>
            </xdr:cNvPr>
            <xdr:cNvSpPr>
              <a:spLocks noChangeShapeType="1"/>
            </xdr:cNvSpPr>
          </xdr:nvSpPr>
          <xdr:spPr bwMode="auto">
            <a:xfrm>
              <a:off x="397" y="218"/>
              <a:ext cx="0" cy="16"/>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sp macro="" textlink="">
        <xdr:nvSpPr>
          <xdr:cNvPr id="1067" name="Oval 43">
            <a:extLst>
              <a:ext uri="{FF2B5EF4-FFF2-40B4-BE49-F238E27FC236}">
                <a16:creationId xmlns:a16="http://schemas.microsoft.com/office/drawing/2014/main" xmlns="" id="{00000000-0008-0000-0800-00002B040000}"/>
              </a:ext>
            </a:extLst>
          </xdr:cNvPr>
          <xdr:cNvSpPr>
            <a:spLocks noChangeArrowheads="1"/>
          </xdr:cNvSpPr>
        </xdr:nvSpPr>
        <xdr:spPr bwMode="auto">
          <a:xfrm>
            <a:off x="381" y="81"/>
            <a:ext cx="21" cy="21"/>
          </a:xfrm>
          <a:prstGeom prst="ellipse">
            <a:avLst/>
          </a:prstGeom>
          <a:solidFill>
            <a:srgbClr val="99CCFF"/>
          </a:solidFill>
          <a:ln w="9525">
            <a:solidFill>
              <a:srgbClr val="000000"/>
            </a:solidFill>
            <a:round/>
            <a:headEnd/>
            <a:tailEnd/>
          </a:ln>
        </xdr:spPr>
        <xdr:txBody>
          <a:bodyPr vertOverflow="clip" wrap="square" lIns="0" tIns="0" rIns="0" bIns="0" anchor="t" upright="1"/>
          <a:lstStyle/>
          <a:p>
            <a:pPr algn="l" rtl="0">
              <a:defRPr sz="1000"/>
            </a:pPr>
            <a:r>
              <a:rPr lang="en-US" sz="1000" b="0" i="0" u="none" strike="noStrike" baseline="0">
                <a:solidFill>
                  <a:srgbClr val="000000"/>
                </a:solidFill>
                <a:latin typeface="Arial Narrow"/>
              </a:rPr>
              <a:t>dP</a:t>
            </a:r>
            <a:endParaRPr lang="en-US"/>
          </a:p>
        </xdr:txBody>
      </xdr:sp>
      <xdr:sp macro="" textlink="">
        <xdr:nvSpPr>
          <xdr:cNvPr id="1068" name="Line 44">
            <a:extLst>
              <a:ext uri="{FF2B5EF4-FFF2-40B4-BE49-F238E27FC236}">
                <a16:creationId xmlns:a16="http://schemas.microsoft.com/office/drawing/2014/main" xmlns="" id="{00000000-0008-0000-0800-00002C040000}"/>
              </a:ext>
            </a:extLst>
          </xdr:cNvPr>
          <xdr:cNvSpPr>
            <a:spLocks noChangeShapeType="1"/>
          </xdr:cNvSpPr>
        </xdr:nvSpPr>
        <xdr:spPr bwMode="auto">
          <a:xfrm>
            <a:off x="405" y="92"/>
            <a:ext cx="64"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sp macro="" textlink="">
        <xdr:nvSpPr>
          <xdr:cNvPr id="1069" name="Freeform 45">
            <a:extLst>
              <a:ext uri="{FF2B5EF4-FFF2-40B4-BE49-F238E27FC236}">
                <a16:creationId xmlns:a16="http://schemas.microsoft.com/office/drawing/2014/main" xmlns="" id="{00000000-0008-0000-0800-00002D040000}"/>
              </a:ext>
            </a:extLst>
          </xdr:cNvPr>
          <xdr:cNvSpPr>
            <a:spLocks/>
          </xdr:cNvSpPr>
        </xdr:nvSpPr>
        <xdr:spPr bwMode="auto">
          <a:xfrm>
            <a:off x="349" y="57"/>
            <a:ext cx="31" cy="35"/>
          </a:xfrm>
          <a:custGeom>
            <a:avLst/>
            <a:gdLst>
              <a:gd name="T0" fmla="*/ 31 w 31"/>
              <a:gd name="T1" fmla="*/ 35 h 35"/>
              <a:gd name="T2" fmla="*/ 0 w 31"/>
              <a:gd name="T3" fmla="*/ 35 h 35"/>
              <a:gd name="T4" fmla="*/ 0 w 31"/>
              <a:gd name="T5" fmla="*/ 0 h 35"/>
            </a:gdLst>
            <a:ahLst/>
            <a:cxnLst>
              <a:cxn ang="0">
                <a:pos x="T0" y="T1"/>
              </a:cxn>
              <a:cxn ang="0">
                <a:pos x="T2" y="T3"/>
              </a:cxn>
              <a:cxn ang="0">
                <a:pos x="T4" y="T5"/>
              </a:cxn>
            </a:cxnLst>
            <a:rect l="0" t="0" r="r" b="b"/>
            <a:pathLst>
              <a:path w="31" h="35">
                <a:moveTo>
                  <a:pt x="31" y="35"/>
                </a:moveTo>
                <a:lnTo>
                  <a:pt x="0" y="35"/>
                </a:lnTo>
                <a:lnTo>
                  <a:pt x="0" y="0"/>
                </a:lnTo>
              </a:path>
            </a:pathLst>
          </a:custGeom>
          <a:noFill/>
          <a:ln w="9525">
            <a:solidFill>
              <a:srgbClr val="000000"/>
            </a:solidFill>
            <a:round/>
            <a:headEnd type="none" w="med" len="med"/>
            <a:tailEnd type="triangle" w="med" len="me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2.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0"/>
  <sheetViews>
    <sheetView workbookViewId="0">
      <selection activeCell="N40" sqref="N40"/>
    </sheetView>
  </sheetViews>
  <sheetFormatPr defaultRowHeight="12.75"/>
  <cols>
    <col min="1" max="1" width="10.28515625" customWidth="1"/>
    <col min="2" max="2" width="12.28515625" customWidth="1"/>
    <col min="3" max="3" width="7" customWidth="1"/>
    <col min="5" max="5" width="11.28515625" customWidth="1"/>
    <col min="6" max="6" width="12" customWidth="1"/>
    <col min="7" max="8" width="11" customWidth="1"/>
    <col min="9" max="9" width="10.28515625" customWidth="1"/>
    <col min="10" max="10" width="9.7109375" customWidth="1"/>
    <col min="12" max="12" width="10.140625" customWidth="1"/>
    <col min="13" max="15" width="10.5703125" customWidth="1"/>
    <col min="16" max="16" width="10.42578125" customWidth="1"/>
    <col min="17" max="17" width="13.85546875" customWidth="1"/>
  </cols>
  <sheetData>
    <row r="1" spans="1:14" ht="15.75">
      <c r="A1" s="73" t="s">
        <v>289</v>
      </c>
      <c r="B1" s="73"/>
      <c r="C1" s="73"/>
      <c r="D1" s="73"/>
      <c r="E1" s="73"/>
      <c r="F1" s="73"/>
      <c r="G1" s="73"/>
      <c r="H1" s="73"/>
      <c r="I1" s="73"/>
      <c r="J1" s="73"/>
      <c r="K1" s="73"/>
      <c r="L1" s="73"/>
      <c r="M1" s="231"/>
    </row>
    <row r="2" spans="1:14">
      <c r="A2" s="73"/>
      <c r="B2" s="73" t="s">
        <v>290</v>
      </c>
      <c r="C2" s="73"/>
      <c r="D2" s="73"/>
      <c r="E2" s="73"/>
      <c r="F2" s="73"/>
      <c r="G2" s="73"/>
      <c r="H2" s="73"/>
      <c r="I2" s="73"/>
      <c r="J2" s="73"/>
      <c r="K2" s="73"/>
      <c r="L2" s="73"/>
    </row>
    <row r="3" spans="1:14">
      <c r="A3" s="232" t="s">
        <v>279</v>
      </c>
      <c r="B3" s="232"/>
      <c r="C3" s="232"/>
      <c r="D3" s="232"/>
      <c r="E3" s="232"/>
      <c r="F3" s="232"/>
      <c r="G3" s="232"/>
      <c r="H3" s="232"/>
      <c r="I3" s="232"/>
      <c r="J3" s="232"/>
      <c r="K3" s="232"/>
      <c r="L3" s="232"/>
      <c r="M3" s="232"/>
      <c r="N3" s="232"/>
    </row>
    <row r="4" spans="1:14">
      <c r="A4" s="233">
        <v>1</v>
      </c>
      <c r="B4" s="232" t="s">
        <v>280</v>
      </c>
      <c r="C4" s="232"/>
      <c r="D4" s="232"/>
      <c r="E4" s="232"/>
      <c r="F4" s="232"/>
      <c r="G4" s="232"/>
      <c r="H4" s="232"/>
      <c r="I4" s="232"/>
      <c r="J4" s="232"/>
      <c r="K4" s="232"/>
      <c r="L4" s="232"/>
      <c r="M4" s="232"/>
      <c r="N4" s="232"/>
    </row>
    <row r="5" spans="1:14">
      <c r="A5" s="232">
        <v>2</v>
      </c>
      <c r="B5" s="232" t="s">
        <v>293</v>
      </c>
      <c r="C5" s="232"/>
      <c r="D5" s="232"/>
      <c r="E5" s="232"/>
      <c r="F5" s="232"/>
      <c r="G5" s="232"/>
      <c r="H5" s="232"/>
      <c r="I5" s="232"/>
      <c r="J5" s="232"/>
      <c r="K5" s="232"/>
      <c r="L5" s="232"/>
      <c r="M5" s="232"/>
      <c r="N5" s="232"/>
    </row>
    <row r="6" spans="1:14">
      <c r="A6" s="232">
        <v>3</v>
      </c>
      <c r="B6" s="232" t="s">
        <v>281</v>
      </c>
      <c r="C6" s="232"/>
      <c r="D6" s="232"/>
      <c r="E6" s="232"/>
      <c r="F6" s="232"/>
      <c r="G6" s="232"/>
      <c r="H6" s="232"/>
      <c r="I6" s="232"/>
      <c r="J6" s="232"/>
      <c r="K6" s="232"/>
      <c r="L6" s="232"/>
      <c r="M6" s="232"/>
      <c r="N6" s="232"/>
    </row>
    <row r="7" spans="1:14">
      <c r="A7" s="232">
        <v>4</v>
      </c>
      <c r="B7" s="232" t="s">
        <v>282</v>
      </c>
      <c r="C7" s="232"/>
      <c r="D7" s="232"/>
      <c r="E7" s="232"/>
      <c r="F7" s="232"/>
      <c r="G7" s="232"/>
      <c r="H7" s="232"/>
      <c r="I7" s="232"/>
      <c r="J7" s="232"/>
      <c r="K7" s="232"/>
      <c r="L7" s="232"/>
      <c r="M7" s="232"/>
      <c r="N7" s="232"/>
    </row>
    <row r="8" spans="1:14">
      <c r="A8" s="232">
        <v>5</v>
      </c>
      <c r="B8" s="232" t="s">
        <v>294</v>
      </c>
      <c r="C8" s="232"/>
      <c r="D8" s="232"/>
      <c r="E8" s="232"/>
      <c r="F8" s="232"/>
      <c r="G8" s="232"/>
      <c r="H8" s="232"/>
      <c r="I8" s="232"/>
      <c r="J8" s="232"/>
      <c r="K8" s="232"/>
      <c r="L8" s="232"/>
      <c r="M8" s="232"/>
      <c r="N8" s="232"/>
    </row>
    <row r="9" spans="1:14">
      <c r="A9" s="232">
        <v>6</v>
      </c>
      <c r="B9" s="232" t="s">
        <v>283</v>
      </c>
      <c r="C9" s="232"/>
      <c r="D9" s="232"/>
      <c r="E9" s="232"/>
      <c r="F9" s="232"/>
      <c r="G9" s="232"/>
      <c r="H9" s="232"/>
      <c r="I9" s="232"/>
      <c r="J9" s="232"/>
      <c r="K9" s="232"/>
      <c r="L9" s="232"/>
      <c r="M9" s="232"/>
      <c r="N9" s="232"/>
    </row>
    <row r="10" spans="1:14">
      <c r="A10" s="232">
        <v>7</v>
      </c>
      <c r="B10" s="232" t="s">
        <v>295</v>
      </c>
      <c r="C10" s="232"/>
      <c r="D10" s="232"/>
      <c r="E10" s="232"/>
      <c r="F10" s="232"/>
      <c r="G10" s="232"/>
      <c r="H10" s="232"/>
      <c r="I10" s="232"/>
      <c r="J10" s="232"/>
      <c r="K10" s="232"/>
      <c r="L10" s="232"/>
      <c r="M10" s="232"/>
      <c r="N10" s="232"/>
    </row>
    <row r="11" spans="1:14">
      <c r="A11" s="232"/>
      <c r="B11" s="232"/>
      <c r="C11" s="232" t="s">
        <v>296</v>
      </c>
      <c r="D11" s="232"/>
      <c r="E11" s="232"/>
      <c r="F11" s="232"/>
      <c r="G11" s="232"/>
      <c r="H11" s="232"/>
      <c r="I11" s="232"/>
      <c r="J11" s="232"/>
      <c r="K11" s="232"/>
      <c r="L11" s="232"/>
      <c r="M11" s="232"/>
      <c r="N11" s="232"/>
    </row>
    <row r="12" spans="1:14">
      <c r="A12" s="232"/>
      <c r="B12" s="232"/>
      <c r="C12" s="232" t="s">
        <v>284</v>
      </c>
      <c r="D12" s="232"/>
      <c r="E12" s="232"/>
      <c r="F12" s="232"/>
      <c r="G12" s="232"/>
      <c r="H12" s="232"/>
      <c r="I12" s="232"/>
      <c r="J12" s="232"/>
      <c r="K12" s="232"/>
      <c r="L12" s="232"/>
      <c r="M12" s="232"/>
      <c r="N12" s="232"/>
    </row>
    <row r="13" spans="1:14">
      <c r="A13" s="232" t="s">
        <v>285</v>
      </c>
      <c r="B13" s="232"/>
      <c r="C13" s="232"/>
      <c r="D13" s="232"/>
      <c r="E13" s="232"/>
      <c r="F13" s="232"/>
      <c r="G13" s="232"/>
      <c r="H13" s="232"/>
      <c r="I13" s="232"/>
      <c r="J13" s="232"/>
      <c r="K13" s="232"/>
      <c r="L13" s="232"/>
      <c r="M13" s="232"/>
      <c r="N13" s="232"/>
    </row>
    <row r="14" spans="1:14" ht="13.5" thickBot="1"/>
    <row r="15" spans="1:14">
      <c r="A15" s="234" t="s">
        <v>286</v>
      </c>
      <c r="B15" s="75"/>
      <c r="C15" s="75"/>
      <c r="D15" s="75"/>
      <c r="E15" s="75"/>
      <c r="F15" s="75"/>
      <c r="G15" s="75"/>
      <c r="H15" s="75"/>
      <c r="I15" s="75"/>
      <c r="J15" s="75"/>
      <c r="K15" s="235"/>
    </row>
    <row r="16" spans="1:14" ht="13.5" customHeight="1" thickBot="1">
      <c r="A16" s="236"/>
      <c r="B16" s="237" t="s">
        <v>287</v>
      </c>
      <c r="C16" s="238"/>
      <c r="D16" s="239"/>
      <c r="E16" s="239"/>
      <c r="F16" s="239"/>
      <c r="G16" s="239"/>
      <c r="H16" s="239"/>
      <c r="I16" s="239"/>
      <c r="J16" s="239"/>
      <c r="K16" s="240"/>
    </row>
    <row r="17" spans="1:17" ht="48" customHeight="1" thickBot="1">
      <c r="A17" s="248" t="s">
        <v>3</v>
      </c>
      <c r="B17" s="255" t="s">
        <v>164</v>
      </c>
      <c r="C17" s="249" t="s">
        <v>154</v>
      </c>
      <c r="D17" s="250" t="s">
        <v>4</v>
      </c>
      <c r="E17" s="251" t="s">
        <v>63</v>
      </c>
      <c r="F17" s="252" t="s">
        <v>276</v>
      </c>
      <c r="G17" s="253" t="s">
        <v>291</v>
      </c>
      <c r="H17" s="250" t="s">
        <v>153</v>
      </c>
      <c r="I17" s="251" t="s">
        <v>158</v>
      </c>
      <c r="J17" s="254" t="s">
        <v>292</v>
      </c>
      <c r="K17" s="247"/>
      <c r="L17" s="247"/>
      <c r="M17" s="247"/>
      <c r="N17" s="247"/>
      <c r="O17" s="247"/>
      <c r="P17" s="247"/>
    </row>
    <row r="18" spans="1:17">
      <c r="A18" s="241"/>
      <c r="B18" s="241"/>
      <c r="C18" s="242"/>
      <c r="D18" s="243"/>
      <c r="E18" s="243"/>
      <c r="F18" s="243"/>
      <c r="G18" s="243"/>
      <c r="H18" s="242"/>
      <c r="I18" s="242"/>
      <c r="J18" s="242" t="s">
        <v>288</v>
      </c>
      <c r="K18" s="243"/>
      <c r="L18" s="242"/>
      <c r="M18" s="242"/>
      <c r="N18" s="243"/>
      <c r="O18" s="243"/>
      <c r="P18" s="243"/>
    </row>
    <row r="19" spans="1:17" ht="15">
      <c r="A19" s="244" t="s">
        <v>288</v>
      </c>
      <c r="B19" s="79"/>
      <c r="C19" s="79"/>
      <c r="D19" s="79"/>
      <c r="E19" s="79"/>
      <c r="F19" s="79"/>
      <c r="G19" s="79"/>
      <c r="H19" s="79"/>
      <c r="I19" s="79"/>
      <c r="J19" s="79"/>
      <c r="K19" s="79"/>
      <c r="L19" s="79"/>
    </row>
    <row r="20" spans="1:17" ht="15">
      <c r="A20" s="245"/>
      <c r="B20" s="79"/>
      <c r="C20" s="79"/>
      <c r="D20" s="79"/>
      <c r="E20" s="79"/>
      <c r="F20" s="79"/>
      <c r="G20" s="79"/>
      <c r="H20" s="79"/>
      <c r="I20" s="79"/>
      <c r="J20" s="79"/>
      <c r="K20" s="79"/>
      <c r="L20" s="79"/>
      <c r="N20" s="84"/>
      <c r="O20" s="79"/>
      <c r="P20" s="79"/>
      <c r="Q20" s="79"/>
    </row>
    <row r="21" spans="1:17" ht="15">
      <c r="A21" s="245"/>
      <c r="B21" s="79"/>
      <c r="C21" s="79"/>
      <c r="D21" s="79"/>
      <c r="E21" s="79"/>
      <c r="F21" s="79"/>
      <c r="G21" s="79"/>
      <c r="H21" s="79"/>
      <c r="I21" s="79"/>
      <c r="J21" s="84" t="s">
        <v>288</v>
      </c>
      <c r="K21" s="79"/>
      <c r="L21" s="79"/>
      <c r="N21" s="79"/>
      <c r="O21" s="246"/>
      <c r="P21" s="246"/>
      <c r="Q21" s="79"/>
    </row>
    <row r="22" spans="1:17" ht="15">
      <c r="A22" s="245"/>
      <c r="B22" s="79"/>
      <c r="C22" s="79"/>
      <c r="D22" s="79"/>
      <c r="E22" s="79"/>
      <c r="F22" s="79"/>
      <c r="G22" s="79"/>
      <c r="H22" s="79"/>
      <c r="I22" s="79"/>
      <c r="J22" s="79"/>
      <c r="K22" s="79"/>
      <c r="L22" s="79"/>
    </row>
    <row r="23" spans="1:17" ht="15">
      <c r="A23" s="245" t="s">
        <v>288</v>
      </c>
      <c r="B23" s="79"/>
      <c r="C23" s="79"/>
      <c r="D23" s="79"/>
      <c r="E23" s="79"/>
      <c r="F23" s="79"/>
      <c r="G23" s="79"/>
      <c r="H23" s="79"/>
      <c r="I23" s="79"/>
      <c r="J23" s="79"/>
      <c r="K23" s="79"/>
      <c r="L23" s="79"/>
    </row>
    <row r="24" spans="1:17">
      <c r="A24" s="79"/>
      <c r="B24" s="79"/>
      <c r="C24" s="79"/>
      <c r="D24" s="79"/>
      <c r="E24" s="79"/>
      <c r="F24" s="79"/>
      <c r="G24" s="79"/>
      <c r="H24" s="79"/>
      <c r="I24" s="79"/>
      <c r="J24" s="79"/>
      <c r="K24" s="79"/>
      <c r="L24" s="79"/>
    </row>
    <row r="25" spans="1:17">
      <c r="A25" s="79"/>
      <c r="B25" s="79"/>
      <c r="C25" s="79"/>
      <c r="D25" s="79"/>
      <c r="E25" s="79"/>
      <c r="F25" s="79"/>
      <c r="G25" s="79"/>
      <c r="H25" s="79"/>
      <c r="I25" s="79"/>
      <c r="J25" s="79"/>
      <c r="K25" s="79"/>
      <c r="L25" s="79"/>
    </row>
    <row r="26" spans="1:17">
      <c r="A26" s="79"/>
      <c r="B26" s="79"/>
      <c r="C26" s="79"/>
      <c r="D26" s="79"/>
      <c r="E26" s="79"/>
      <c r="F26" s="79"/>
      <c r="G26" s="79"/>
      <c r="H26" s="79"/>
      <c r="I26" s="79"/>
      <c r="J26" s="79"/>
      <c r="K26" s="79"/>
      <c r="L26" s="79"/>
    </row>
    <row r="27" spans="1:17">
      <c r="A27" s="79"/>
      <c r="B27" s="79"/>
      <c r="C27" s="79"/>
      <c r="D27" s="79"/>
      <c r="E27" s="79"/>
      <c r="F27" s="79"/>
      <c r="G27" s="79"/>
      <c r="H27" s="79"/>
      <c r="I27" s="79"/>
      <c r="J27" s="79"/>
      <c r="K27" s="79"/>
      <c r="L27" s="79"/>
    </row>
    <row r="28" spans="1:17">
      <c r="A28" s="79"/>
      <c r="B28" s="79"/>
      <c r="C28" s="79"/>
      <c r="D28" s="79"/>
      <c r="E28" s="79"/>
      <c r="F28" s="79"/>
      <c r="G28" s="79"/>
      <c r="H28" s="79"/>
      <c r="I28" s="79"/>
      <c r="J28" s="84" t="s">
        <v>288</v>
      </c>
      <c r="K28" s="79"/>
      <c r="L28" s="79"/>
    </row>
    <row r="29" spans="1:17">
      <c r="A29" s="79"/>
      <c r="B29" s="79"/>
      <c r="C29" s="79"/>
      <c r="D29" s="79"/>
      <c r="E29" s="79"/>
      <c r="F29" s="79"/>
      <c r="G29" s="79"/>
      <c r="H29" s="79"/>
      <c r="I29" s="79"/>
      <c r="J29" s="79"/>
      <c r="K29" s="79"/>
      <c r="L29" s="79"/>
    </row>
    <row r="30" spans="1:17">
      <c r="A30" s="79"/>
      <c r="B30" s="79"/>
      <c r="C30" s="79"/>
      <c r="D30" s="79"/>
      <c r="E30" s="79"/>
      <c r="F30" s="79"/>
      <c r="G30" s="79"/>
      <c r="H30" s="79"/>
      <c r="I30" s="79"/>
      <c r="J30" s="79"/>
      <c r="K30" s="79"/>
      <c r="L30" s="79"/>
    </row>
    <row r="31" spans="1:17">
      <c r="A31" s="79"/>
      <c r="B31" s="79"/>
      <c r="C31" s="79"/>
      <c r="D31" s="79"/>
      <c r="E31" s="79"/>
      <c r="F31" s="79"/>
      <c r="G31" s="79"/>
      <c r="H31" s="79"/>
      <c r="I31" s="79"/>
      <c r="J31" s="79"/>
      <c r="K31" s="79"/>
      <c r="L31" s="79"/>
    </row>
    <row r="32" spans="1:17">
      <c r="A32" s="79"/>
      <c r="B32" s="79"/>
      <c r="C32" s="79"/>
      <c r="D32" s="79"/>
      <c r="E32" s="79"/>
      <c r="F32" s="79"/>
      <c r="G32" s="79"/>
      <c r="H32" s="79"/>
      <c r="I32" s="79"/>
      <c r="J32" s="79"/>
      <c r="K32" s="79"/>
      <c r="L32" s="79"/>
    </row>
    <row r="33" spans="1:12">
      <c r="A33" s="79"/>
      <c r="B33" s="79"/>
      <c r="C33" s="79"/>
      <c r="D33" s="79"/>
      <c r="E33" s="79"/>
      <c r="F33" s="79"/>
      <c r="G33" s="79"/>
      <c r="H33" s="79"/>
      <c r="I33" s="79"/>
      <c r="J33" s="79"/>
      <c r="K33" s="79"/>
      <c r="L33" s="79"/>
    </row>
    <row r="34" spans="1:12">
      <c r="A34" s="79"/>
      <c r="B34" s="79"/>
      <c r="C34" s="79"/>
      <c r="D34" s="79"/>
      <c r="E34" s="79"/>
      <c r="F34" s="79"/>
      <c r="G34" s="79"/>
      <c r="H34" s="79"/>
      <c r="I34" s="79"/>
      <c r="J34" s="79"/>
      <c r="K34" s="79"/>
      <c r="L34" s="79"/>
    </row>
    <row r="35" spans="1:12">
      <c r="A35" s="79"/>
      <c r="B35" s="79"/>
      <c r="C35" s="79"/>
      <c r="D35" s="79"/>
      <c r="E35" s="79"/>
      <c r="F35" s="79"/>
      <c r="G35" s="79"/>
      <c r="H35" s="79"/>
      <c r="I35" s="79"/>
      <c r="J35" s="79"/>
      <c r="K35" s="79"/>
      <c r="L35" s="79"/>
    </row>
    <row r="36" spans="1:12">
      <c r="A36" s="79"/>
      <c r="B36" s="79"/>
      <c r="C36" s="79"/>
      <c r="D36" s="79"/>
      <c r="E36" s="79"/>
      <c r="F36" s="79"/>
      <c r="G36" s="79"/>
      <c r="H36" s="79"/>
      <c r="I36" s="79"/>
      <c r="J36" s="79"/>
      <c r="K36" s="79"/>
      <c r="L36" s="79"/>
    </row>
    <row r="37" spans="1:12">
      <c r="A37" s="79"/>
      <c r="B37" s="79"/>
      <c r="C37" s="79"/>
      <c r="D37" s="79"/>
      <c r="E37" s="79"/>
      <c r="F37" s="79"/>
      <c r="G37" s="79"/>
      <c r="H37" s="79"/>
      <c r="I37" s="79"/>
      <c r="J37" s="79"/>
      <c r="K37" s="79"/>
      <c r="L37" s="79"/>
    </row>
    <row r="38" spans="1:12">
      <c r="A38" s="79"/>
      <c r="B38" s="79"/>
      <c r="C38" s="79"/>
      <c r="D38" s="79"/>
      <c r="E38" s="79"/>
      <c r="F38" s="79"/>
      <c r="G38" s="79"/>
      <c r="H38" s="79"/>
      <c r="I38" s="79"/>
      <c r="J38" s="79"/>
      <c r="K38" s="79"/>
      <c r="L38" s="79"/>
    </row>
    <row r="39" spans="1:12">
      <c r="A39" s="79"/>
      <c r="B39" s="79"/>
      <c r="C39" s="79"/>
      <c r="D39" s="79"/>
      <c r="E39" s="79"/>
      <c r="F39" s="79"/>
      <c r="G39" s="79"/>
      <c r="H39" s="79"/>
      <c r="I39" s="79"/>
      <c r="J39" s="84"/>
      <c r="K39" s="79"/>
      <c r="L39" s="79"/>
    </row>
    <row r="40" spans="1:12">
      <c r="A40" s="79"/>
      <c r="B40" s="79"/>
      <c r="C40" s="79"/>
      <c r="D40" s="79"/>
      <c r="E40" s="79"/>
      <c r="F40" s="79"/>
      <c r="G40" s="79"/>
      <c r="H40" s="79"/>
      <c r="I40" s="79"/>
      <c r="J40" s="79"/>
      <c r="K40" s="79"/>
      <c r="L40" s="79"/>
    </row>
  </sheetData>
  <phoneticPr fontId="52"/>
  <dataValidations count="1">
    <dataValidation allowBlank="1" showInputMessage="1" showErrorMessage="1" promptTitle="Pressure Units" prompt="TorayTrak Excel supports kpa, bar or psi. Change on the Configuration Sheet. You must be consistent in all entries.  To use other units, please use the correct multiplier to get to bar. NormPermFlow uses pressure units.  Flow units cancel." sqref="H17:I17 K18:O18"/>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rgb="FFFF0000"/>
  </sheetPr>
  <dimension ref="A1:AN119"/>
  <sheetViews>
    <sheetView tabSelected="1" zoomScaleNormal="100" workbookViewId="0">
      <selection activeCell="H4" sqref="H4"/>
    </sheetView>
  </sheetViews>
  <sheetFormatPr defaultRowHeight="13.5"/>
  <cols>
    <col min="1" max="2" width="9.140625" style="67"/>
    <col min="3" max="3" width="25.85546875" style="67" customWidth="1"/>
    <col min="4" max="4" width="14.7109375" style="67" customWidth="1"/>
    <col min="5" max="5" width="12.85546875" style="67" customWidth="1"/>
    <col min="6" max="6" width="19.7109375" style="67" customWidth="1"/>
    <col min="7" max="7" width="21" style="67" customWidth="1"/>
    <col min="8" max="9" width="12.85546875" style="67" customWidth="1"/>
    <col min="10" max="10" width="15.5703125" style="67" customWidth="1"/>
    <col min="11" max="11" width="35.28515625" style="67" customWidth="1"/>
    <col min="12" max="12" width="10" style="67" customWidth="1"/>
    <col min="13" max="13" width="17.5703125" style="67" customWidth="1"/>
    <col min="14" max="18" width="9.28515625" style="67" bestFit="1" customWidth="1"/>
    <col min="19" max="19" width="9.7109375" style="67" bestFit="1" customWidth="1"/>
    <col min="20" max="20" width="9.28515625" style="67" bestFit="1" customWidth="1"/>
    <col min="21" max="21" width="11.7109375" style="67" bestFit="1" customWidth="1"/>
    <col min="22" max="22" width="13.42578125" style="67" customWidth="1"/>
    <col min="23" max="23" width="9.28515625" style="67" bestFit="1" customWidth="1"/>
    <col min="24" max="16384" width="9.140625" style="67"/>
  </cols>
  <sheetData>
    <row r="1" spans="1:40" ht="14.25">
      <c r="K1"/>
      <c r="M1" s="67" t="s">
        <v>64</v>
      </c>
      <c r="T1" s="68" t="s">
        <v>65</v>
      </c>
      <c r="U1" s="68" t="s">
        <v>66</v>
      </c>
      <c r="V1" s="68" t="s">
        <v>67</v>
      </c>
      <c r="W1" s="68" t="s">
        <v>68</v>
      </c>
      <c r="X1" s="68" t="s">
        <v>69</v>
      </c>
      <c r="Y1" s="258" t="s">
        <v>305</v>
      </c>
      <c r="Z1" s="259" t="s">
        <v>306</v>
      </c>
      <c r="AA1" s="259" t="s">
        <v>70</v>
      </c>
      <c r="AB1" s="259" t="s">
        <v>71</v>
      </c>
      <c r="AC1" s="259" t="s">
        <v>303</v>
      </c>
      <c r="AD1" s="259" t="s">
        <v>304</v>
      </c>
      <c r="AE1" s="259" t="s">
        <v>72</v>
      </c>
      <c r="AF1" s="259" t="s">
        <v>314</v>
      </c>
      <c r="AG1" s="258" t="s">
        <v>73</v>
      </c>
      <c r="AJ1" s="68" t="s">
        <v>74</v>
      </c>
      <c r="AK1" s="69"/>
      <c r="AL1" s="70" t="s">
        <v>75</v>
      </c>
      <c r="AM1" s="70" t="s">
        <v>76</v>
      </c>
      <c r="AN1" s="70" t="s">
        <v>77</v>
      </c>
    </row>
    <row r="2" spans="1:40" ht="18.75">
      <c r="F2" s="219" t="s">
        <v>272</v>
      </c>
      <c r="K2"/>
      <c r="M2" s="67">
        <v>20147</v>
      </c>
      <c r="N2" s="67" t="s">
        <v>78</v>
      </c>
      <c r="S2" s="67" t="s">
        <v>79</v>
      </c>
      <c r="T2" s="67">
        <v>29</v>
      </c>
      <c r="U2" s="67">
        <f>INDEX(L:L,MATCH(T2,L:L))</f>
        <v>29</v>
      </c>
      <c r="V2" s="67" t="str">
        <f>INDEX(M:M,MATCH(U2,L:L,0))</f>
        <v>TM720L-400</v>
      </c>
      <c r="W2" s="67">
        <f t="shared" ref="W2:AG2" si="0">INDEX(N:N,MATCH($U$2,$L:$L,0))</f>
        <v>1.8027920999999999E-2</v>
      </c>
      <c r="X2" s="67">
        <f t="shared" si="0"/>
        <v>3.026E-3</v>
      </c>
      <c r="Y2" s="257">
        <f t="shared" si="0"/>
        <v>0.14736099999999999</v>
      </c>
      <c r="Z2" s="257">
        <f t="shared" si="0"/>
        <v>0.31243799999999999</v>
      </c>
      <c r="AA2" s="257">
        <f t="shared" si="0"/>
        <v>-1.204E-2</v>
      </c>
      <c r="AB2" s="257">
        <f t="shared" si="0"/>
        <v>1.0020000000000001E-3</v>
      </c>
      <c r="AC2" s="257">
        <f t="shared" si="0"/>
        <v>1.87131</v>
      </c>
      <c r="AD2" s="257">
        <f t="shared" si="0"/>
        <v>1.2854719999999999</v>
      </c>
      <c r="AE2" s="257">
        <f t="shared" si="0"/>
        <v>1.3656090000000001</v>
      </c>
      <c r="AF2" s="257">
        <f t="shared" si="0"/>
        <v>0.646513</v>
      </c>
      <c r="AG2" s="257">
        <f t="shared" si="0"/>
        <v>37.299999999999997</v>
      </c>
      <c r="AK2" s="70" t="s">
        <v>80</v>
      </c>
      <c r="AL2" s="71">
        <v>8.0090965999999994E-11</v>
      </c>
      <c r="AM2" s="69">
        <v>-50.645805185999997</v>
      </c>
      <c r="AN2" s="69">
        <v>112.48395028900001</v>
      </c>
    </row>
    <row r="3" spans="1:40" ht="18.75">
      <c r="F3" s="219" t="s">
        <v>273</v>
      </c>
      <c r="K3"/>
      <c r="S3" s="122" t="s">
        <v>160</v>
      </c>
      <c r="T3" s="67">
        <v>29</v>
      </c>
      <c r="U3" s="67">
        <f>INDEX(L:L,MATCH(T3,L:L))</f>
        <v>29</v>
      </c>
      <c r="V3" s="67" t="str">
        <f>INDEX(M:M,MATCH(U3,L:L,0))</f>
        <v>TM720L-400</v>
      </c>
      <c r="W3" s="67">
        <f t="shared" ref="W3" si="1">INDEX(N:N,MATCH($U$3,$L:$L,0))</f>
        <v>1.8027920999999999E-2</v>
      </c>
      <c r="X3" s="67">
        <f t="shared" ref="X3:AG3" si="2">INDEX(O:O,MATCH($U$3,$L:$L,0))</f>
        <v>3.026E-3</v>
      </c>
      <c r="Y3" s="257">
        <f t="shared" si="2"/>
        <v>0.14736099999999999</v>
      </c>
      <c r="Z3" s="257">
        <f t="shared" si="2"/>
        <v>0.31243799999999999</v>
      </c>
      <c r="AA3" s="257">
        <f t="shared" si="2"/>
        <v>-1.204E-2</v>
      </c>
      <c r="AB3" s="257">
        <f t="shared" si="2"/>
        <v>1.0020000000000001E-3</v>
      </c>
      <c r="AC3" s="257">
        <f t="shared" si="2"/>
        <v>1.87131</v>
      </c>
      <c r="AD3" s="257">
        <f t="shared" si="2"/>
        <v>1.2854719999999999</v>
      </c>
      <c r="AE3" s="257">
        <f t="shared" si="2"/>
        <v>1.3656090000000001</v>
      </c>
      <c r="AF3" s="257">
        <f t="shared" si="2"/>
        <v>0.646513</v>
      </c>
      <c r="AG3" s="257">
        <f t="shared" si="2"/>
        <v>37.299999999999997</v>
      </c>
      <c r="AL3" s="70" t="s">
        <v>81</v>
      </c>
      <c r="AM3" s="70" t="s">
        <v>82</v>
      </c>
      <c r="AN3" s="70" t="s">
        <v>83</v>
      </c>
    </row>
    <row r="4" spans="1:40" ht="14.25">
      <c r="K4"/>
      <c r="S4" s="149" t="s">
        <v>217</v>
      </c>
      <c r="T4" s="67">
        <v>29</v>
      </c>
      <c r="U4" s="67">
        <f>INDEX(L:L,MATCH(T4,L:L))</f>
        <v>29</v>
      </c>
      <c r="V4" s="67" t="str">
        <f>INDEX(M:M,MATCH(U4,L:L,0))</f>
        <v>TM720L-400</v>
      </c>
      <c r="W4" s="67">
        <f t="shared" ref="W4" si="3">INDEX(N:N,MATCH($U$4,$L:$L,0))</f>
        <v>1.8027920999999999E-2</v>
      </c>
      <c r="X4" s="67">
        <f t="shared" ref="X4:AG4" si="4">INDEX(O:O,MATCH($U$4,$L:$L,0))</f>
        <v>3.026E-3</v>
      </c>
      <c r="Y4" s="257">
        <f t="shared" si="4"/>
        <v>0.14736099999999999</v>
      </c>
      <c r="Z4" s="257">
        <f t="shared" si="4"/>
        <v>0.31243799999999999</v>
      </c>
      <c r="AA4" s="257">
        <f t="shared" si="4"/>
        <v>-1.204E-2</v>
      </c>
      <c r="AB4" s="257">
        <f t="shared" si="4"/>
        <v>1.0020000000000001E-3</v>
      </c>
      <c r="AC4" s="257">
        <f t="shared" si="4"/>
        <v>1.87131</v>
      </c>
      <c r="AD4" s="257">
        <f t="shared" si="4"/>
        <v>1.2854719999999999</v>
      </c>
      <c r="AE4" s="257">
        <f t="shared" si="4"/>
        <v>1.3656090000000001</v>
      </c>
      <c r="AF4" s="257">
        <f t="shared" si="4"/>
        <v>0.646513</v>
      </c>
      <c r="AG4" s="257">
        <f t="shared" si="4"/>
        <v>37.299999999999997</v>
      </c>
      <c r="AK4" s="70" t="s">
        <v>84</v>
      </c>
      <c r="AL4" s="71">
        <v>7.7013840096999996E-20</v>
      </c>
      <c r="AM4" s="69">
        <v>-90.475562242999999</v>
      </c>
      <c r="AN4" s="69">
        <v>188.88442226999999</v>
      </c>
    </row>
    <row r="5" spans="1:40" ht="14.25">
      <c r="K5"/>
      <c r="M5" s="72" t="s">
        <v>85</v>
      </c>
      <c r="N5" s="72" t="s">
        <v>16</v>
      </c>
      <c r="O5" s="72" t="s">
        <v>17</v>
      </c>
      <c r="P5" s="260" t="s">
        <v>307</v>
      </c>
      <c r="Q5" s="260" t="s">
        <v>308</v>
      </c>
      <c r="R5" s="260" t="s">
        <v>18</v>
      </c>
      <c r="S5" s="260" t="s">
        <v>19</v>
      </c>
      <c r="T5" s="260" t="s">
        <v>309</v>
      </c>
      <c r="U5" s="260" t="s">
        <v>310</v>
      </c>
      <c r="V5" s="260" t="s">
        <v>20</v>
      </c>
      <c r="W5" s="260" t="s">
        <v>311</v>
      </c>
      <c r="X5" s="72" t="s">
        <v>86</v>
      </c>
      <c r="Y5" s="256"/>
      <c r="Z5" s="256"/>
      <c r="AA5" s="150"/>
      <c r="AB5" s="150"/>
      <c r="AC5" s="150"/>
      <c r="AD5" s="150"/>
      <c r="AE5" s="150"/>
      <c r="AF5" s="150"/>
      <c r="AG5" s="150"/>
    </row>
    <row r="6" spans="1:40" ht="14.25" thickBot="1">
      <c r="L6" s="326">
        <f>1</f>
        <v>1</v>
      </c>
      <c r="M6" s="326" t="s">
        <v>87</v>
      </c>
      <c r="N6" s="326">
        <v>1.9387000000000001E-2</v>
      </c>
      <c r="O6" s="326">
        <v>5.7320000000000001E-3</v>
      </c>
      <c r="P6" s="326">
        <v>-1.7899999999999999E-2</v>
      </c>
      <c r="Q6" s="326">
        <v>-6.0699999999999997E-2</v>
      </c>
      <c r="R6" s="326">
        <v>-2.8700000000000002E-3</v>
      </c>
      <c r="S6" s="326">
        <v>6.6020000000000002E-3</v>
      </c>
      <c r="T6" s="326">
        <v>0.37101499999999998</v>
      </c>
      <c r="U6" s="326">
        <v>0.38051600000000002</v>
      </c>
      <c r="V6" s="326">
        <v>1.423978</v>
      </c>
      <c r="W6" s="326">
        <v>0.59984000000000004</v>
      </c>
      <c r="X6" s="326">
        <v>7.1</v>
      </c>
    </row>
    <row r="7" spans="1:40" ht="14.25">
      <c r="A7" s="195" t="s">
        <v>260</v>
      </c>
      <c r="B7" s="196"/>
      <c r="C7" s="197"/>
      <c r="D7" s="74" t="s">
        <v>150</v>
      </c>
      <c r="E7" s="75"/>
      <c r="F7" s="76" t="s">
        <v>274</v>
      </c>
      <c r="G7" s="77"/>
      <c r="I7"/>
      <c r="J7"/>
      <c r="L7" s="326">
        <f>1+L6</f>
        <v>2</v>
      </c>
      <c r="M7" s="326" t="s">
        <v>88</v>
      </c>
      <c r="N7" s="326">
        <v>1.9446999999999999E-2</v>
      </c>
      <c r="O7" s="326">
        <v>5.9389999999999998E-3</v>
      </c>
      <c r="P7" s="326">
        <v>-2.7449999999999999E-2</v>
      </c>
      <c r="Q7" s="326">
        <v>-6.762E-2</v>
      </c>
      <c r="R7" s="326">
        <v>2.9750000000000002E-3</v>
      </c>
      <c r="S7" s="326">
        <v>1.0994E-2</v>
      </c>
      <c r="T7" s="326">
        <v>0.362039</v>
      </c>
      <c r="U7" s="326">
        <v>0.26261200000000001</v>
      </c>
      <c r="V7" s="326">
        <v>1.4238059999999999</v>
      </c>
      <c r="W7" s="326">
        <v>0.60047499999999998</v>
      </c>
      <c r="X7" s="326">
        <v>7.1</v>
      </c>
    </row>
    <row r="8" spans="1:40" ht="14.25">
      <c r="A8" s="227" t="s">
        <v>275</v>
      </c>
      <c r="B8" s="198"/>
      <c r="C8" s="199"/>
      <c r="D8" s="78" t="s">
        <v>340</v>
      </c>
      <c r="E8" s="84" t="s">
        <v>243</v>
      </c>
      <c r="F8" s="80"/>
      <c r="G8" s="81"/>
      <c r="H8"/>
      <c r="I8"/>
      <c r="J8"/>
      <c r="L8" s="326">
        <f t="shared" ref="L8:L71" si="5">1+L7</f>
        <v>3</v>
      </c>
      <c r="M8" s="326" t="s">
        <v>89</v>
      </c>
      <c r="N8" s="326">
        <v>1.9768000000000001E-2</v>
      </c>
      <c r="O8" s="326">
        <v>4.2170000000000003E-3</v>
      </c>
      <c r="P8" s="326">
        <v>6.2391000000000002E-2</v>
      </c>
      <c r="Q8" s="326">
        <v>-5.5370000000000003E-2</v>
      </c>
      <c r="R8" s="326">
        <v>-7.1300000000000001E-3</v>
      </c>
      <c r="S8" s="326">
        <v>3.3300000000000001E-3</v>
      </c>
      <c r="T8" s="326">
        <v>0.19584599999999999</v>
      </c>
      <c r="U8" s="326">
        <v>0.30092099999999999</v>
      </c>
      <c r="V8" s="326">
        <v>1.437916</v>
      </c>
      <c r="W8" s="326">
        <v>0.57718499999999995</v>
      </c>
      <c r="X8" s="326">
        <v>8.6</v>
      </c>
    </row>
    <row r="9" spans="1:40" ht="15" thickBot="1">
      <c r="A9" s="200"/>
      <c r="B9" s="201"/>
      <c r="C9" s="202"/>
      <c r="D9" s="82">
        <v>43112</v>
      </c>
      <c r="E9" s="79" t="s">
        <v>151</v>
      </c>
      <c r="F9" s="80"/>
      <c r="G9" s="81"/>
      <c r="H9"/>
      <c r="I9"/>
      <c r="J9"/>
      <c r="L9" s="326">
        <f t="shared" si="5"/>
        <v>4</v>
      </c>
      <c r="M9" s="326" t="s">
        <v>92</v>
      </c>
      <c r="N9" s="326">
        <v>1.9761000000000001E-2</v>
      </c>
      <c r="O9" s="326">
        <v>4.5970000000000004E-3</v>
      </c>
      <c r="P9" s="326">
        <v>-2.639E-2</v>
      </c>
      <c r="Q9" s="326">
        <v>-2.2089999999999999E-2</v>
      </c>
      <c r="R9" s="326">
        <v>-3.3600000000000001E-3</v>
      </c>
      <c r="S9" s="326">
        <v>6.6179999999999998E-3</v>
      </c>
      <c r="T9" s="326">
        <v>0.438967</v>
      </c>
      <c r="U9" s="326">
        <v>0.42060599999999998</v>
      </c>
      <c r="V9" s="326">
        <v>1.485527</v>
      </c>
      <c r="W9" s="326">
        <v>0.52336800000000006</v>
      </c>
      <c r="X9" s="326">
        <v>29</v>
      </c>
    </row>
    <row r="10" spans="1:40" ht="15" thickBot="1">
      <c r="D10" s="82" t="s">
        <v>161</v>
      </c>
      <c r="E10" s="83"/>
      <c r="F10" s="79"/>
      <c r="G10" s="81"/>
      <c r="H10"/>
      <c r="I10"/>
      <c r="J10"/>
      <c r="K10"/>
      <c r="L10" s="326">
        <f t="shared" si="5"/>
        <v>5</v>
      </c>
      <c r="M10" s="326" t="s">
        <v>93</v>
      </c>
      <c r="N10" s="326">
        <v>1.9483E-2</v>
      </c>
      <c r="O10" s="326">
        <v>5.1869999999999998E-3</v>
      </c>
      <c r="P10" s="326">
        <v>-3.7359999999999997E-2</v>
      </c>
      <c r="Q10" s="326">
        <v>-3.3410000000000002E-2</v>
      </c>
      <c r="R10" s="326">
        <v>-1.16E-3</v>
      </c>
      <c r="S10" s="326">
        <v>8.4849999999999995E-3</v>
      </c>
      <c r="T10" s="326">
        <v>0.47584300000000002</v>
      </c>
      <c r="U10" s="326">
        <v>0.40685500000000002</v>
      </c>
      <c r="V10" s="326">
        <v>1.507439</v>
      </c>
      <c r="W10" s="326">
        <v>0.50569500000000001</v>
      </c>
      <c r="X10" s="326">
        <v>34.799999999999997</v>
      </c>
    </row>
    <row r="11" spans="1:40" ht="15" thickBot="1">
      <c r="A11" s="203" t="s">
        <v>261</v>
      </c>
      <c r="B11" s="203"/>
      <c r="C11" s="203"/>
      <c r="D11" s="162" t="s">
        <v>162</v>
      </c>
      <c r="E11" s="163"/>
      <c r="F11" s="212" t="s">
        <v>245</v>
      </c>
      <c r="G11" s="212" t="s">
        <v>218</v>
      </c>
      <c r="H11"/>
      <c r="I11"/>
      <c r="J11"/>
      <c r="K11"/>
      <c r="L11" s="326">
        <f>1+L10</f>
        <v>6</v>
      </c>
      <c r="M11" s="326" t="s">
        <v>94</v>
      </c>
      <c r="N11" s="326">
        <v>1.9477000000000001E-2</v>
      </c>
      <c r="O11" s="326">
        <v>5.4159999999999998E-3</v>
      </c>
      <c r="P11" s="326">
        <v>-4.6379999999999998E-2</v>
      </c>
      <c r="Q11" s="326">
        <v>-4.1980000000000003E-2</v>
      </c>
      <c r="R11" s="326">
        <v>9.3199999999999999E-4</v>
      </c>
      <c r="S11" s="326">
        <v>9.5099999999999994E-3</v>
      </c>
      <c r="T11" s="326">
        <v>0.51489499999999999</v>
      </c>
      <c r="U11" s="326">
        <v>0.40281699999999998</v>
      </c>
      <c r="V11" s="326">
        <v>1.485358</v>
      </c>
      <c r="W11" s="326">
        <v>0.52888299999999999</v>
      </c>
      <c r="X11" s="326">
        <v>29</v>
      </c>
    </row>
    <row r="12" spans="1:40" ht="15" thickBot="1">
      <c r="A12" s="204" t="s">
        <v>262</v>
      </c>
      <c r="B12" s="205"/>
      <c r="C12" s="206"/>
      <c r="D12" s="85"/>
      <c r="E12" s="79"/>
      <c r="F12" s="213"/>
      <c r="G12" s="213"/>
      <c r="H12"/>
      <c r="I12"/>
      <c r="J12"/>
      <c r="K12"/>
      <c r="L12" s="326">
        <f t="shared" si="5"/>
        <v>7</v>
      </c>
      <c r="M12" s="326" t="s">
        <v>95</v>
      </c>
      <c r="N12" s="326">
        <v>1.9538E-2</v>
      </c>
      <c r="O12" s="326">
        <v>5.9740000000000001E-3</v>
      </c>
      <c r="P12" s="326">
        <v>-6.3310000000000005E-2</v>
      </c>
      <c r="Q12" s="326">
        <v>-6.3460000000000003E-2</v>
      </c>
      <c r="R12" s="326">
        <v>3.0439999999999998E-3</v>
      </c>
      <c r="S12" s="326">
        <v>1.0447E-2</v>
      </c>
      <c r="T12" s="326">
        <v>0.50366699999999998</v>
      </c>
      <c r="U12" s="326">
        <v>0.41709299999999999</v>
      </c>
      <c r="V12" s="326">
        <v>1.507242</v>
      </c>
      <c r="W12" s="326">
        <v>0.51139299999999999</v>
      </c>
      <c r="X12" s="326">
        <v>34.799999999999997</v>
      </c>
    </row>
    <row r="13" spans="1:40" ht="14.25">
      <c r="A13" s="206" t="s">
        <v>263</v>
      </c>
      <c r="B13" s="206"/>
      <c r="C13" s="206"/>
      <c r="D13" s="124">
        <v>2</v>
      </c>
      <c r="F13" s="214" t="s">
        <v>256</v>
      </c>
      <c r="G13" s="214" t="s">
        <v>256</v>
      </c>
      <c r="H13"/>
      <c r="I13"/>
      <c r="J13"/>
      <c r="K13"/>
      <c r="L13" s="326">
        <f t="shared" si="5"/>
        <v>8</v>
      </c>
      <c r="M13" s="326" t="s">
        <v>97</v>
      </c>
      <c r="N13" s="326">
        <v>1.8773000000000001E-2</v>
      </c>
      <c r="O13" s="326">
        <v>4.9839999999999997E-3</v>
      </c>
      <c r="P13" s="326">
        <v>7.7587000000000003E-2</v>
      </c>
      <c r="Q13" s="326">
        <v>8.5469000000000003E-2</v>
      </c>
      <c r="R13" s="326">
        <v>-2.3400000000000001E-3</v>
      </c>
      <c r="S13" s="326">
        <v>6.6860000000000001E-3</v>
      </c>
      <c r="T13" s="326">
        <v>0.51104099999999997</v>
      </c>
      <c r="U13" s="326">
        <v>0.50625500000000001</v>
      </c>
      <c r="V13" s="326">
        <v>1.2626459999999999</v>
      </c>
      <c r="W13" s="326">
        <v>0.75037299999999996</v>
      </c>
      <c r="X13" s="326">
        <v>34</v>
      </c>
    </row>
    <row r="14" spans="1:40" ht="15" thickBot="1">
      <c r="A14" s="206" t="s">
        <v>264</v>
      </c>
      <c r="B14" s="206"/>
      <c r="C14" s="206"/>
      <c r="D14" s="125">
        <v>6</v>
      </c>
      <c r="F14" s="215" t="s">
        <v>256</v>
      </c>
      <c r="G14" s="215" t="s">
        <v>256</v>
      </c>
      <c r="H14"/>
      <c r="I14"/>
      <c r="J14"/>
      <c r="K14"/>
      <c r="L14" s="326">
        <f t="shared" si="5"/>
        <v>9</v>
      </c>
      <c r="M14" s="326" t="s">
        <v>99</v>
      </c>
      <c r="N14" s="326">
        <v>1.9758999999999999E-2</v>
      </c>
      <c r="O14" s="326">
        <v>4.561E-3</v>
      </c>
      <c r="P14" s="326">
        <v>-2.4539999999999999E-2</v>
      </c>
      <c r="Q14" s="326">
        <v>-2.052E-2</v>
      </c>
      <c r="R14" s="326">
        <v>-2.8700000000000002E-3</v>
      </c>
      <c r="S14" s="326">
        <v>7.267E-3</v>
      </c>
      <c r="T14" s="326">
        <v>0.465229</v>
      </c>
      <c r="U14" s="326">
        <v>0.384492</v>
      </c>
      <c r="V14" s="326">
        <v>1.4977990000000001</v>
      </c>
      <c r="W14" s="326">
        <v>0.51099300000000003</v>
      </c>
      <c r="X14" s="326">
        <v>35</v>
      </c>
    </row>
    <row r="15" spans="1:40" ht="15">
      <c r="A15" s="207" t="s">
        <v>265</v>
      </c>
      <c r="D15" s="126">
        <f>D14*D13</f>
        <v>12</v>
      </c>
      <c r="E15" s="80"/>
      <c r="F15" s="216" t="s">
        <v>256</v>
      </c>
      <c r="G15" s="216" t="s">
        <v>256</v>
      </c>
      <c r="H15" s="126">
        <f>D15</f>
        <v>12</v>
      </c>
      <c r="I15" s="224" t="s">
        <v>152</v>
      </c>
      <c r="J15" s="151"/>
      <c r="L15" s="326">
        <f t="shared" si="5"/>
        <v>10</v>
      </c>
      <c r="M15" s="326" t="s">
        <v>102</v>
      </c>
      <c r="N15" s="326">
        <v>3.4721000000000002E-2</v>
      </c>
      <c r="O15" s="326">
        <v>3.7490999999999997E-2</v>
      </c>
      <c r="P15" s="326">
        <v>-4.3073899999999998</v>
      </c>
      <c r="Q15" s="326">
        <v>-6.1878500000000001</v>
      </c>
      <c r="R15" s="326">
        <v>1.3807E-2</v>
      </c>
      <c r="S15" s="326">
        <v>2.2530999999999999E-2</v>
      </c>
      <c r="T15" s="326">
        <v>2.3954059999999999</v>
      </c>
      <c r="U15" s="326">
        <v>1.6577139999999999</v>
      </c>
      <c r="V15" s="326">
        <v>1.447036</v>
      </c>
      <c r="W15" s="326">
        <v>0.65125299999999997</v>
      </c>
      <c r="X15" s="326">
        <v>6.8</v>
      </c>
    </row>
    <row r="16" spans="1:40" ht="15">
      <c r="A16" s="207" t="s">
        <v>266</v>
      </c>
      <c r="D16" s="127">
        <f>ElemArea*D15</f>
        <v>447.59999999999997</v>
      </c>
      <c r="E16" s="80"/>
      <c r="F16" s="217" t="s">
        <v>256</v>
      </c>
      <c r="G16" s="217" t="s">
        <v>256</v>
      </c>
      <c r="H16" s="127">
        <f>D16</f>
        <v>447.59999999999997</v>
      </c>
      <c r="I16" s="225" t="str">
        <f>"TOTAL AREA " &amp; IF(LOWER($D$26)="gpm", "FT^2","M^2")</f>
        <v>TOTAL AREA M^2</v>
      </c>
      <c r="J16" s="152"/>
      <c r="L16" s="326">
        <f t="shared" si="5"/>
        <v>11</v>
      </c>
      <c r="M16" s="326" t="s">
        <v>103</v>
      </c>
      <c r="N16" s="326">
        <v>3.4716999999999998E-2</v>
      </c>
      <c r="O16" s="326">
        <v>3.6503000000000001E-2</v>
      </c>
      <c r="P16" s="326">
        <v>-4.2561799999999996</v>
      </c>
      <c r="Q16" s="326">
        <v>-5.97424</v>
      </c>
      <c r="R16" s="326">
        <v>1.3527000000000001E-2</v>
      </c>
      <c r="S16" s="326">
        <v>2.2453000000000001E-2</v>
      </c>
      <c r="T16" s="326">
        <v>2.3842530000000002</v>
      </c>
      <c r="U16" s="326">
        <v>1.6474070000000001</v>
      </c>
      <c r="V16" s="326">
        <v>1.4923070000000001</v>
      </c>
      <c r="W16" s="326">
        <v>0.60730099999999998</v>
      </c>
      <c r="X16" s="326">
        <v>27.8</v>
      </c>
    </row>
    <row r="17" spans="1:24" ht="15">
      <c r="A17" s="207" t="s">
        <v>267</v>
      </c>
      <c r="D17" s="127">
        <f>IF(FlowUnits="gpm",Data!G6*1440/(D16*10.76),IF(FlowUnits="m3/hr",Data!G6*1000/(D16),IF(FlowUnits="l/min",Data!G6*60/(D16),Data!G6*3600/(D16))))</f>
        <v>5.6808555169080206</v>
      </c>
      <c r="E17" s="80"/>
      <c r="F17" s="217" t="s">
        <v>256</v>
      </c>
      <c r="G17" s="217" t="s">
        <v>256</v>
      </c>
      <c r="H17" s="127">
        <f>D17</f>
        <v>5.6808555169080206</v>
      </c>
      <c r="I17" s="85" t="str">
        <f>"Average Reference Flux " &amp; IF(E28=1,"(GFD)", "(LMH)")</f>
        <v>Average Reference Flux (GFD)</v>
      </c>
      <c r="J17" s="152"/>
      <c r="L17" s="326">
        <f t="shared" si="5"/>
        <v>12</v>
      </c>
      <c r="M17" s="326" t="s">
        <v>104</v>
      </c>
      <c r="N17" s="326">
        <v>3.6200000000000003E-2</v>
      </c>
      <c r="O17" s="326">
        <v>4.1474999999999998E-2</v>
      </c>
      <c r="P17" s="326">
        <v>-4.8665700000000003</v>
      </c>
      <c r="Q17" s="326">
        <v>-7.1440799999999998</v>
      </c>
      <c r="R17" s="326">
        <v>1.312E-2</v>
      </c>
      <c r="S17" s="326">
        <v>2.2218000000000002E-2</v>
      </c>
      <c r="T17" s="326">
        <v>2.7583989999999998</v>
      </c>
      <c r="U17" s="326">
        <v>1.7940879999999999</v>
      </c>
      <c r="V17" s="326">
        <v>1.5505580000000001</v>
      </c>
      <c r="W17" s="326">
        <v>0.56706000000000001</v>
      </c>
      <c r="X17" s="326">
        <v>31.4</v>
      </c>
    </row>
    <row r="18" spans="1:24" ht="15.75" thickBot="1">
      <c r="A18" s="207" t="s">
        <v>268</v>
      </c>
      <c r="D18" s="128">
        <f>Data!G6</f>
        <v>19</v>
      </c>
      <c r="E18" s="123" t="str">
        <f>FlowUnits</f>
        <v>gpm</v>
      </c>
      <c r="F18" s="218" t="s">
        <v>256</v>
      </c>
      <c r="G18" s="218" t="s">
        <v>256</v>
      </c>
      <c r="H18" s="128">
        <f>Data!G6</f>
        <v>19</v>
      </c>
      <c r="I18" s="226" t="s">
        <v>163</v>
      </c>
      <c r="J18" s="90"/>
      <c r="L18" s="326">
        <f t="shared" si="5"/>
        <v>13</v>
      </c>
      <c r="M18" s="326" t="s">
        <v>90</v>
      </c>
      <c r="N18" s="326">
        <v>2.6977000000000001E-2</v>
      </c>
      <c r="O18" s="326">
        <v>5.3020000000000003E-3</v>
      </c>
      <c r="P18" s="326">
        <v>-0.69676000000000005</v>
      </c>
      <c r="Q18" s="326">
        <v>-0.13017999999999999</v>
      </c>
      <c r="R18" s="326">
        <v>-1.6389999999999998E-2</v>
      </c>
      <c r="S18" s="326">
        <v>-8.7799999999999996E-3</v>
      </c>
      <c r="T18" s="326">
        <v>2.9846620000000001</v>
      </c>
      <c r="U18" s="326">
        <v>1.934515</v>
      </c>
      <c r="V18" s="326">
        <v>1.5300370000000001</v>
      </c>
      <c r="W18" s="326">
        <v>0.485925</v>
      </c>
      <c r="X18" s="326">
        <v>7</v>
      </c>
    </row>
    <row r="19" spans="1:24">
      <c r="D19" s="86"/>
      <c r="E19" s="87"/>
      <c r="F19" s="328" t="s">
        <v>246</v>
      </c>
      <c r="G19" s="329"/>
      <c r="L19" s="326">
        <f t="shared" si="5"/>
        <v>14</v>
      </c>
      <c r="M19" s="326" t="s">
        <v>91</v>
      </c>
      <c r="N19" s="326">
        <v>2.7011E-2</v>
      </c>
      <c r="O19" s="326">
        <v>5.0800000000000003E-3</v>
      </c>
      <c r="P19" s="326">
        <v>-0.64451999999999998</v>
      </c>
      <c r="Q19" s="326">
        <v>-6.7479999999999998E-2</v>
      </c>
      <c r="R19" s="326">
        <v>-1.585E-2</v>
      </c>
      <c r="S19" s="326">
        <v>-8.3899999999999999E-3</v>
      </c>
      <c r="T19" s="326">
        <v>2.868328</v>
      </c>
      <c r="U19" s="326">
        <v>1.8591569999999999</v>
      </c>
      <c r="V19" s="326">
        <v>1.4749730000000001</v>
      </c>
      <c r="W19" s="326">
        <v>0.53617700000000001</v>
      </c>
      <c r="X19" s="326">
        <v>7</v>
      </c>
    </row>
    <row r="20" spans="1:24" ht="15">
      <c r="A20" s="208" t="s">
        <v>269</v>
      </c>
      <c r="B20" s="209"/>
      <c r="C20" s="210"/>
      <c r="D20" s="91"/>
      <c r="E20" s="99">
        <v>2</v>
      </c>
      <c r="F20" s="228" t="str">
        <f>IF(E20=1,"F","C")</f>
        <v>C</v>
      </c>
      <c r="G20" s="170" t="s">
        <v>208</v>
      </c>
      <c r="H20" s="84" t="s">
        <v>167</v>
      </c>
      <c r="I20" s="129"/>
      <c r="L20" s="326">
        <f t="shared" si="5"/>
        <v>15</v>
      </c>
      <c r="M20" s="326" t="s">
        <v>98</v>
      </c>
      <c r="N20" s="326">
        <v>2.6391999999999999E-2</v>
      </c>
      <c r="O20" s="326">
        <v>5.4840000000000002E-3</v>
      </c>
      <c r="P20" s="326">
        <v>-0.68872</v>
      </c>
      <c r="Q20" s="326">
        <v>-0.18840000000000001</v>
      </c>
      <c r="R20" s="326">
        <v>-1.4919999999999999E-2</v>
      </c>
      <c r="S20" s="326">
        <v>-8.1600000000000006E-3</v>
      </c>
      <c r="T20" s="326">
        <v>2.9664079999999999</v>
      </c>
      <c r="U20" s="326">
        <v>1.9589510000000001</v>
      </c>
      <c r="V20" s="326">
        <v>1.6062259999999999</v>
      </c>
      <c r="W20" s="326">
        <v>0.41152699999999998</v>
      </c>
      <c r="X20" s="326">
        <v>34.799999999999997</v>
      </c>
    </row>
    <row r="21" spans="1:24">
      <c r="D21" s="91"/>
      <c r="E21" s="92"/>
      <c r="F21" s="229"/>
      <c r="G21" s="171"/>
      <c r="L21" s="326">
        <f t="shared" si="5"/>
        <v>16</v>
      </c>
      <c r="M21" s="326" t="s">
        <v>96</v>
      </c>
      <c r="N21" s="326">
        <v>2.4527E-2</v>
      </c>
      <c r="O21" s="326">
        <v>5.4050000000000001E-3</v>
      </c>
      <c r="P21" s="326">
        <v>-0.56542999999999999</v>
      </c>
      <c r="Q21" s="326">
        <v>-0.20308000000000001</v>
      </c>
      <c r="R21" s="326">
        <v>-1.129E-2</v>
      </c>
      <c r="S21" s="326">
        <v>-6.0200000000000002E-3</v>
      </c>
      <c r="T21" s="326">
        <v>2.9553470000000002</v>
      </c>
      <c r="U21" s="326">
        <v>1.9249160000000001</v>
      </c>
      <c r="V21" s="326">
        <v>1.6207739999999999</v>
      </c>
      <c r="W21" s="326">
        <v>0.40070299999999998</v>
      </c>
      <c r="X21" s="326">
        <v>39</v>
      </c>
    </row>
    <row r="22" spans="1:24">
      <c r="D22" s="86"/>
      <c r="E22" s="87"/>
      <c r="F22" s="229"/>
      <c r="G22" s="171"/>
      <c r="L22" s="326">
        <f t="shared" si="5"/>
        <v>17</v>
      </c>
      <c r="M22" s="326" t="s">
        <v>101</v>
      </c>
      <c r="N22" s="326">
        <v>2.4878999999999998E-2</v>
      </c>
      <c r="O22" s="326">
        <v>5.4219999999999997E-3</v>
      </c>
      <c r="P22" s="326">
        <v>-0.58526999999999996</v>
      </c>
      <c r="Q22" s="326">
        <v>-0.19953000000000001</v>
      </c>
      <c r="R22" s="326">
        <v>-1.2109999999999999E-2</v>
      </c>
      <c r="S22" s="326">
        <v>-6.9499999999999996E-3</v>
      </c>
      <c r="T22" s="326">
        <v>2.9403359999999998</v>
      </c>
      <c r="U22" s="326">
        <v>1.9778089999999999</v>
      </c>
      <c r="V22" s="326">
        <v>1.629453</v>
      </c>
      <c r="W22" s="326">
        <v>0.391065</v>
      </c>
      <c r="X22" s="326">
        <v>40</v>
      </c>
    </row>
    <row r="23" spans="1:24" ht="14.25">
      <c r="A23" s="208" t="s">
        <v>270</v>
      </c>
      <c r="B23" s="210"/>
      <c r="C23" s="210"/>
      <c r="D23" s="91"/>
      <c r="E23" s="92"/>
      <c r="F23" s="229"/>
      <c r="G23" s="171"/>
      <c r="H23" s="84" t="s">
        <v>168</v>
      </c>
      <c r="L23" s="326">
        <f t="shared" si="5"/>
        <v>18</v>
      </c>
      <c r="M23" s="326" t="s">
        <v>100</v>
      </c>
      <c r="N23" s="326">
        <v>2.6636E-2</v>
      </c>
      <c r="O23" s="326">
        <v>5.489E-3</v>
      </c>
      <c r="P23" s="326">
        <v>-0.70699000000000001</v>
      </c>
      <c r="Q23" s="326">
        <v>-0.18706999999999999</v>
      </c>
      <c r="R23" s="326">
        <v>-1.5429999999999999E-2</v>
      </c>
      <c r="S23" s="326">
        <v>-8.1600000000000006E-3</v>
      </c>
      <c r="T23" s="326">
        <v>3.0002339999999998</v>
      </c>
      <c r="U23" s="326">
        <v>1.9450540000000001</v>
      </c>
      <c r="V23" s="326">
        <v>1.59724</v>
      </c>
      <c r="W23" s="326">
        <v>0.42021199999999997</v>
      </c>
      <c r="X23" s="326">
        <v>35</v>
      </c>
    </row>
    <row r="24" spans="1:24" ht="15">
      <c r="D24" s="93"/>
      <c r="E24" s="94">
        <v>2</v>
      </c>
      <c r="F24" s="228" t="str">
        <f>IF(E24=1,"psi",IF(E24=2,"bar","kpa"))</f>
        <v>bar</v>
      </c>
      <c r="G24" s="171" t="s">
        <v>209</v>
      </c>
      <c r="L24" s="326">
        <f t="shared" si="5"/>
        <v>19</v>
      </c>
      <c r="M24" s="326" t="s">
        <v>21</v>
      </c>
      <c r="N24" s="326">
        <v>2.0910000000000002E-2</v>
      </c>
      <c r="O24" s="326">
        <v>2.415E-3</v>
      </c>
      <c r="P24" s="326">
        <v>-0.189</v>
      </c>
      <c r="Q24" s="326">
        <v>0.31624000000000002</v>
      </c>
      <c r="R24" s="326">
        <v>-1.495E-2</v>
      </c>
      <c r="S24" s="326">
        <v>-2.9299999999999999E-3</v>
      </c>
      <c r="T24" s="326">
        <v>1.693163</v>
      </c>
      <c r="U24" s="326">
        <v>1.451522</v>
      </c>
      <c r="V24" s="326">
        <v>1.5130950000000001</v>
      </c>
      <c r="W24" s="326">
        <v>0.50422199999999995</v>
      </c>
      <c r="X24" s="326">
        <v>8</v>
      </c>
    </row>
    <row r="25" spans="1:24" ht="14.25">
      <c r="D25" s="93"/>
      <c r="E25" s="95"/>
      <c r="F25" s="229"/>
      <c r="G25" s="171"/>
      <c r="L25" s="326">
        <f t="shared" si="5"/>
        <v>20</v>
      </c>
      <c r="M25" s="326" t="s">
        <v>134</v>
      </c>
      <c r="N25" s="326">
        <v>2.1183E-2</v>
      </c>
      <c r="O25" s="326">
        <v>9.979E-3</v>
      </c>
      <c r="P25" s="326">
        <v>-0.16752</v>
      </c>
      <c r="Q25" s="326">
        <v>0.268924</v>
      </c>
      <c r="R25" s="326">
        <v>-1.455E-2</v>
      </c>
      <c r="S25" s="326">
        <v>-1.99E-3</v>
      </c>
      <c r="T25" s="326">
        <v>1.952445</v>
      </c>
      <c r="U25" s="326">
        <v>2.0845449999999999</v>
      </c>
      <c r="V25" s="326">
        <v>1.5114570000000001</v>
      </c>
      <c r="W25" s="326">
        <v>0.51129400000000003</v>
      </c>
      <c r="X25" s="326">
        <v>8.0830000000000002</v>
      </c>
    </row>
    <row r="26" spans="1:24" ht="14.25">
      <c r="D26" s="88"/>
      <c r="E26" s="89"/>
      <c r="F26" s="229"/>
      <c r="G26" s="171"/>
      <c r="L26" s="326">
        <f t="shared" si="5"/>
        <v>21</v>
      </c>
      <c r="M26" s="326" t="s">
        <v>22</v>
      </c>
      <c r="N26" s="257">
        <v>2.1656999999999999E-2</v>
      </c>
      <c r="O26" s="257">
        <v>2.5349999999999999E-3</v>
      </c>
      <c r="P26" s="257">
        <v>-0.23376</v>
      </c>
      <c r="Q26" s="257">
        <v>0.26134299999999999</v>
      </c>
      <c r="R26" s="257">
        <v>-1.4749999999999999E-2</v>
      </c>
      <c r="S26" s="257">
        <v>-1.5100000000000001E-3</v>
      </c>
      <c r="T26" s="257">
        <v>1.4748060000000001</v>
      </c>
      <c r="U26" s="257">
        <v>1.098733</v>
      </c>
      <c r="V26" s="257">
        <v>1.334946</v>
      </c>
      <c r="W26" s="257">
        <v>0.67742100000000005</v>
      </c>
      <c r="X26" s="326">
        <v>34.4</v>
      </c>
    </row>
    <row r="27" spans="1:24" ht="14.25">
      <c r="A27" s="208" t="s">
        <v>271</v>
      </c>
      <c r="B27" s="210"/>
      <c r="C27" s="210"/>
      <c r="D27" s="93"/>
      <c r="E27" s="96"/>
      <c r="F27" s="229"/>
      <c r="G27" s="171"/>
      <c r="H27" s="84" t="s">
        <v>169</v>
      </c>
      <c r="L27" s="326">
        <f t="shared" si="5"/>
        <v>22</v>
      </c>
      <c r="M27" s="326" t="s">
        <v>50</v>
      </c>
      <c r="N27" s="326">
        <v>2.2785410999999998E-2</v>
      </c>
      <c r="O27" s="326">
        <v>2.0920000000000001E-3</v>
      </c>
      <c r="P27" s="326">
        <v>-0.37890000000000001</v>
      </c>
      <c r="Q27" s="326">
        <v>0.33945700000000001</v>
      </c>
      <c r="R27" s="326">
        <v>-1.9040000000000001E-2</v>
      </c>
      <c r="S27" s="326">
        <v>-2.9499999999999999E-3</v>
      </c>
      <c r="T27" s="326">
        <v>2.0784500000000001</v>
      </c>
      <c r="U27" s="326">
        <v>1.358595</v>
      </c>
      <c r="V27" s="326">
        <v>1.364644</v>
      </c>
      <c r="W27" s="326">
        <v>0.64219899999999996</v>
      </c>
      <c r="X27" s="326">
        <v>37.299999999999997</v>
      </c>
    </row>
    <row r="28" spans="1:24" ht="15">
      <c r="D28" s="93"/>
      <c r="E28" s="94">
        <v>1</v>
      </c>
      <c r="F28" s="228" t="str">
        <f>IF(E28=1,"gpm",IF(E28=2,"m3/hr",IF(E28=3,"l/min","l/sec")))</f>
        <v>gpm</v>
      </c>
      <c r="G28" s="171" t="s">
        <v>210</v>
      </c>
      <c r="L28" s="326">
        <f t="shared" si="5"/>
        <v>23</v>
      </c>
      <c r="M28" s="326" t="s">
        <v>23</v>
      </c>
      <c r="N28" s="326">
        <v>1.8982887E-2</v>
      </c>
      <c r="O28" s="326">
        <v>2.2880000000000001E-3</v>
      </c>
      <c r="P28" s="326">
        <v>6.6460000000000005E-2</v>
      </c>
      <c r="Q28" s="326">
        <v>0.34638200000000002</v>
      </c>
      <c r="R28" s="326">
        <v>-1.498E-2</v>
      </c>
      <c r="S28" s="326">
        <v>-1.83E-3</v>
      </c>
      <c r="T28" s="326">
        <v>1.7429460000000001</v>
      </c>
      <c r="U28" s="326">
        <v>1.3762220000000001</v>
      </c>
      <c r="V28" s="326">
        <v>1.3110379999999999</v>
      </c>
      <c r="W28" s="326">
        <v>0.69661200000000001</v>
      </c>
      <c r="X28" s="326">
        <v>40.200000000000003</v>
      </c>
    </row>
    <row r="29" spans="1:24" ht="15">
      <c r="D29" s="93"/>
      <c r="E29" s="94"/>
      <c r="F29" s="228"/>
      <c r="G29" s="171"/>
      <c r="L29" s="326">
        <f t="shared" si="5"/>
        <v>24</v>
      </c>
      <c r="M29" s="326" t="s">
        <v>24</v>
      </c>
      <c r="N29" s="326">
        <v>1.8939244000000001E-2</v>
      </c>
      <c r="O29" s="326">
        <v>2.3570000000000002E-3</v>
      </c>
      <c r="P29" s="326">
        <v>6.8543999999999994E-2</v>
      </c>
      <c r="Q29" s="326">
        <v>0.34797</v>
      </c>
      <c r="R29" s="326">
        <v>-1.439E-2</v>
      </c>
      <c r="S29" s="326">
        <v>-1.3600000000000001E-3</v>
      </c>
      <c r="T29" s="326">
        <v>1.7212130000000001</v>
      </c>
      <c r="U29" s="326">
        <v>1.3539760000000001</v>
      </c>
      <c r="V29" s="326">
        <v>1.3186709999999999</v>
      </c>
      <c r="W29" s="326">
        <v>0.68959599999999999</v>
      </c>
      <c r="X29" s="326">
        <v>40.880000000000003</v>
      </c>
    </row>
    <row r="30" spans="1:24" ht="15" thickBot="1">
      <c r="D30" s="97"/>
      <c r="E30" s="98"/>
      <c r="F30" s="230"/>
      <c r="G30" s="172"/>
      <c r="L30" s="326">
        <f t="shared" si="5"/>
        <v>25</v>
      </c>
      <c r="M30" s="326" t="s">
        <v>110</v>
      </c>
      <c r="N30" s="326">
        <v>1.8048063E-2</v>
      </c>
      <c r="O30" s="326">
        <v>3.1649999999999998E-3</v>
      </c>
      <c r="P30" s="326">
        <v>0.16344400000000001</v>
      </c>
      <c r="Q30" s="326">
        <v>0.31520799999999999</v>
      </c>
      <c r="R30" s="326">
        <v>-8.0300000000000007E-3</v>
      </c>
      <c r="S30" s="326">
        <v>5.9810000000000002E-3</v>
      </c>
      <c r="T30" s="326">
        <v>1.741771</v>
      </c>
      <c r="U30" s="326">
        <v>0.92690399999999995</v>
      </c>
      <c r="V30" s="326">
        <v>1.3116239999999999</v>
      </c>
      <c r="W30" s="326">
        <v>0.70008599999999999</v>
      </c>
      <c r="X30" s="326">
        <v>40.200000000000003</v>
      </c>
    </row>
    <row r="31" spans="1:24">
      <c r="L31" s="326">
        <f t="shared" si="5"/>
        <v>26</v>
      </c>
      <c r="M31" s="326" t="s">
        <v>25</v>
      </c>
      <c r="N31" s="326">
        <v>1.7968250000000002E-2</v>
      </c>
      <c r="O31" s="326">
        <v>3.2200000000000002E-3</v>
      </c>
      <c r="P31" s="326">
        <v>0.173899</v>
      </c>
      <c r="Q31" s="326">
        <v>0.31490800000000002</v>
      </c>
      <c r="R31" s="326">
        <v>-7.3899999999999999E-3</v>
      </c>
      <c r="S31" s="326">
        <v>5.7409999999999996E-3</v>
      </c>
      <c r="T31" s="326">
        <v>1.6786540000000001</v>
      </c>
      <c r="U31" s="326">
        <v>0.97288300000000005</v>
      </c>
      <c r="V31" s="326">
        <v>1.3191999999999999</v>
      </c>
      <c r="W31" s="326">
        <v>0.69291899999999995</v>
      </c>
      <c r="X31" s="326">
        <v>40.880000000000003</v>
      </c>
    </row>
    <row r="32" spans="1:24">
      <c r="D32" s="122"/>
      <c r="L32" s="326">
        <f t="shared" si="5"/>
        <v>27</v>
      </c>
      <c r="M32" s="326" t="s">
        <v>129</v>
      </c>
      <c r="N32" s="326">
        <v>2.1744940000000001E-2</v>
      </c>
      <c r="O32" s="326">
        <v>9.6970000000000008E-3</v>
      </c>
      <c r="P32" s="326">
        <v>-0.21518999999999999</v>
      </c>
      <c r="Q32" s="326">
        <v>0.29084900000000002</v>
      </c>
      <c r="R32" s="326">
        <v>-1.6230000000000001E-2</v>
      </c>
      <c r="S32" s="326">
        <v>-3.5300000000000002E-3</v>
      </c>
      <c r="T32" s="326">
        <v>1.9199440000000001</v>
      </c>
      <c r="U32" s="326">
        <v>2.0433870000000001</v>
      </c>
      <c r="V32" s="326">
        <v>1.4212629999999999</v>
      </c>
      <c r="W32" s="326">
        <v>0.59752099999999997</v>
      </c>
      <c r="X32" s="326">
        <v>37.159999999999997</v>
      </c>
    </row>
    <row r="33" spans="2:24" ht="17.25">
      <c r="B33" s="211" t="s">
        <v>166</v>
      </c>
      <c r="C33" s="211"/>
      <c r="L33" s="326">
        <f t="shared" si="5"/>
        <v>28</v>
      </c>
      <c r="M33" s="326" t="s">
        <v>130</v>
      </c>
      <c r="N33" s="326">
        <v>2.1288077999999998E-2</v>
      </c>
      <c r="O33" s="326">
        <v>9.9000000000000008E-3</v>
      </c>
      <c r="P33" s="326">
        <v>-0.14718999999999999</v>
      </c>
      <c r="Q33" s="326">
        <v>0.31061100000000003</v>
      </c>
      <c r="R33" s="326">
        <v>-1.3339999999999999E-2</v>
      </c>
      <c r="S33" s="326">
        <v>-1.47E-3</v>
      </c>
      <c r="T33" s="326">
        <v>1.877011</v>
      </c>
      <c r="U33" s="326">
        <v>2.1175950000000001</v>
      </c>
      <c r="V33" s="326">
        <v>1.32308</v>
      </c>
      <c r="W33" s="326">
        <v>0.69745699999999999</v>
      </c>
      <c r="X33" s="326">
        <v>40.877000000000002</v>
      </c>
    </row>
    <row r="34" spans="2:24">
      <c r="L34" s="326">
        <f t="shared" si="5"/>
        <v>29</v>
      </c>
      <c r="M34" s="326" t="s">
        <v>106</v>
      </c>
      <c r="N34" s="326">
        <v>1.8027920999999999E-2</v>
      </c>
      <c r="O34" s="326">
        <v>3.026E-3</v>
      </c>
      <c r="P34" s="326">
        <v>0.14736099999999999</v>
      </c>
      <c r="Q34" s="326">
        <v>0.31243799999999999</v>
      </c>
      <c r="R34" s="326">
        <v>-1.204E-2</v>
      </c>
      <c r="S34" s="326">
        <v>1.0020000000000001E-3</v>
      </c>
      <c r="T34" s="326">
        <v>1.87131</v>
      </c>
      <c r="U34" s="326">
        <v>1.2854719999999999</v>
      </c>
      <c r="V34" s="326">
        <v>1.3656090000000001</v>
      </c>
      <c r="W34" s="326">
        <v>0.646513</v>
      </c>
      <c r="X34" s="326">
        <v>37.299999999999997</v>
      </c>
    </row>
    <row r="35" spans="2:24">
      <c r="L35" s="326">
        <f t="shared" si="5"/>
        <v>30</v>
      </c>
      <c r="M35" s="326" t="s">
        <v>109</v>
      </c>
      <c r="N35" s="326">
        <v>1.7836109999999999E-2</v>
      </c>
      <c r="O35" s="326">
        <v>3.323E-3</v>
      </c>
      <c r="P35" s="326">
        <v>0.18876000000000001</v>
      </c>
      <c r="Q35" s="326">
        <v>0.31115799999999999</v>
      </c>
      <c r="R35" s="326">
        <v>-1.0290000000000001E-2</v>
      </c>
      <c r="S35" s="326">
        <v>2.532E-3</v>
      </c>
      <c r="T35" s="326">
        <v>1.8133710000000001</v>
      </c>
      <c r="U35" s="326">
        <v>1.2153609999999999</v>
      </c>
      <c r="V35" s="326">
        <v>1.3120309999999999</v>
      </c>
      <c r="W35" s="326">
        <v>0.70125800000000005</v>
      </c>
      <c r="X35" s="326">
        <v>40.200000000000003</v>
      </c>
    </row>
    <row r="36" spans="2:24">
      <c r="L36" s="326">
        <f t="shared" si="5"/>
        <v>31</v>
      </c>
      <c r="M36" s="326" t="s">
        <v>122</v>
      </c>
      <c r="N36" s="326">
        <v>1.7764017999999999E-2</v>
      </c>
      <c r="O36" s="326">
        <v>3.369E-3</v>
      </c>
      <c r="P36" s="326">
        <v>0.198632</v>
      </c>
      <c r="Q36" s="326">
        <v>0.311971</v>
      </c>
      <c r="R36" s="326">
        <v>-9.75E-3</v>
      </c>
      <c r="S36" s="326">
        <v>2.5110000000000002E-3</v>
      </c>
      <c r="T36" s="326">
        <v>1.7613490000000001</v>
      </c>
      <c r="U36" s="326">
        <v>1.2308889999999999</v>
      </c>
      <c r="V36" s="326">
        <v>1.319626</v>
      </c>
      <c r="W36" s="326">
        <v>0.69411500000000004</v>
      </c>
      <c r="X36" s="326">
        <v>40.877000000000002</v>
      </c>
    </row>
    <row r="37" spans="2:24">
      <c r="L37" s="326">
        <f t="shared" si="5"/>
        <v>32</v>
      </c>
      <c r="M37" s="326" t="s">
        <v>26</v>
      </c>
      <c r="N37" s="326">
        <v>2.1710454000000001E-2</v>
      </c>
      <c r="O37" s="326">
        <v>2.124E-3</v>
      </c>
      <c r="P37" s="326">
        <v>-0.26135000000000003</v>
      </c>
      <c r="Q37" s="326">
        <v>0.33796300000000001</v>
      </c>
      <c r="R37" s="326">
        <v>-1.932E-2</v>
      </c>
      <c r="S37" s="326">
        <v>-3.96E-3</v>
      </c>
      <c r="T37" s="326">
        <v>2.0027219999999999</v>
      </c>
      <c r="U37" s="326">
        <v>1.388903</v>
      </c>
      <c r="V37" s="326">
        <v>1.4173659999999999</v>
      </c>
      <c r="W37" s="326">
        <v>0.59043000000000001</v>
      </c>
      <c r="X37" s="326">
        <v>37.299999999999997</v>
      </c>
    </row>
    <row r="38" spans="2:24">
      <c r="L38" s="326">
        <f t="shared" si="5"/>
        <v>33</v>
      </c>
      <c r="M38" s="326" t="s">
        <v>27</v>
      </c>
      <c r="N38" s="326">
        <v>4.6234999999999998E-2</v>
      </c>
      <c r="O38" s="326">
        <v>3.4388000000000002E-2</v>
      </c>
      <c r="P38" s="326">
        <v>-6.5693999999999999</v>
      </c>
      <c r="Q38" s="326">
        <v>-5.85466</v>
      </c>
      <c r="R38" s="326">
        <v>-6.9999999999999999E-4</v>
      </c>
      <c r="S38" s="326">
        <v>1.8106000000000001E-2</v>
      </c>
      <c r="T38" s="326">
        <v>5.12683</v>
      </c>
      <c r="U38" s="326">
        <v>2.5507209999999998</v>
      </c>
      <c r="V38" s="326">
        <v>1.4255249999999999</v>
      </c>
      <c r="W38" s="326">
        <v>0.68018000000000001</v>
      </c>
      <c r="X38" s="326">
        <v>6.782</v>
      </c>
    </row>
    <row r="39" spans="2:24">
      <c r="L39" s="326">
        <f t="shared" si="5"/>
        <v>34</v>
      </c>
      <c r="M39" s="326" t="s">
        <v>114</v>
      </c>
      <c r="N39" s="327">
        <v>4.6133E-2</v>
      </c>
      <c r="O39" s="326">
        <v>3.4492000000000002E-2</v>
      </c>
      <c r="P39" s="326">
        <v>-6.5593599999999999</v>
      </c>
      <c r="Q39" s="326">
        <v>-5.8900100000000002</v>
      </c>
      <c r="R39" s="326">
        <v>-7.2999999999999996E-4</v>
      </c>
      <c r="S39" s="326">
        <v>1.7961000000000001E-2</v>
      </c>
      <c r="T39" s="326">
        <v>5.1299440000000001</v>
      </c>
      <c r="U39" s="326">
        <v>2.588244</v>
      </c>
      <c r="V39" s="326">
        <v>1.4385540000000001</v>
      </c>
      <c r="W39" s="326">
        <v>0.66858399999999996</v>
      </c>
      <c r="X39" s="326">
        <v>6.782</v>
      </c>
    </row>
    <row r="40" spans="2:24">
      <c r="L40" s="326">
        <f t="shared" si="5"/>
        <v>35</v>
      </c>
      <c r="M40" s="326" t="s">
        <v>115</v>
      </c>
      <c r="N40" s="326">
        <v>4.8273000000000003E-2</v>
      </c>
      <c r="O40" s="326">
        <v>3.5194000000000003E-2</v>
      </c>
      <c r="P40" s="326">
        <v>-6.68621</v>
      </c>
      <c r="Q40" s="326">
        <v>-5.8111499999999996</v>
      </c>
      <c r="R40" s="326">
        <v>-7.5500000000000003E-3</v>
      </c>
      <c r="S40" s="326">
        <v>1.5007E-2</v>
      </c>
      <c r="T40" s="326">
        <v>6.0254200000000004</v>
      </c>
      <c r="U40" s="326">
        <v>2.9970119999999998</v>
      </c>
      <c r="V40" s="326">
        <v>1.497071</v>
      </c>
      <c r="W40" s="326">
        <v>0.60442200000000001</v>
      </c>
      <c r="X40" s="326">
        <v>6.782</v>
      </c>
    </row>
    <row r="41" spans="2:24">
      <c r="L41" s="326">
        <f t="shared" si="5"/>
        <v>36</v>
      </c>
      <c r="M41" s="326" t="s">
        <v>28</v>
      </c>
      <c r="N41" s="326">
        <v>4.1160000000000002E-2</v>
      </c>
      <c r="O41" s="326">
        <v>3.6752E-2</v>
      </c>
      <c r="P41" s="326">
        <v>-5.71638</v>
      </c>
      <c r="Q41" s="326">
        <v>-6.1898299999999997</v>
      </c>
      <c r="R41" s="326">
        <v>8.8769999999999995E-3</v>
      </c>
      <c r="S41" s="326">
        <v>2.2159999999999999E-2</v>
      </c>
      <c r="T41" s="326">
        <v>3.616279</v>
      </c>
      <c r="U41" s="326">
        <v>1.7969409999999999</v>
      </c>
      <c r="V41" s="326">
        <v>1.4599439999999999</v>
      </c>
      <c r="W41" s="326">
        <v>0.65475000000000005</v>
      </c>
      <c r="X41" s="326">
        <v>7.8</v>
      </c>
    </row>
    <row r="42" spans="2:24">
      <c r="L42" s="326">
        <f t="shared" si="5"/>
        <v>37</v>
      </c>
      <c r="M42" s="326" t="s">
        <v>29</v>
      </c>
      <c r="N42" s="326">
        <v>4.5191000000000002E-2</v>
      </c>
      <c r="O42" s="326">
        <v>3.3031999999999999E-2</v>
      </c>
      <c r="P42" s="326">
        <v>-6.4032400000000003</v>
      </c>
      <c r="Q42" s="326">
        <v>-5.5411299999999999</v>
      </c>
      <c r="R42" s="326">
        <v>4.0400000000000001E-4</v>
      </c>
      <c r="S42" s="326">
        <v>1.8638999999999999E-2</v>
      </c>
      <c r="T42" s="326">
        <v>4.8797309999999996</v>
      </c>
      <c r="U42" s="326">
        <v>2.3734660000000001</v>
      </c>
      <c r="V42" s="326">
        <v>1.4875830000000001</v>
      </c>
      <c r="W42" s="326">
        <v>0.61924400000000002</v>
      </c>
      <c r="X42" s="326">
        <v>6.782</v>
      </c>
    </row>
    <row r="43" spans="2:24">
      <c r="L43" s="326">
        <f t="shared" si="5"/>
        <v>38</v>
      </c>
      <c r="M43" s="326" t="s">
        <v>135</v>
      </c>
      <c r="N43" s="326">
        <v>4.3650000000000001E-2</v>
      </c>
      <c r="O43" s="326">
        <v>3.8752000000000002E-2</v>
      </c>
      <c r="P43" s="326">
        <v>-6.2484900000000003</v>
      </c>
      <c r="Q43" s="326">
        <v>-6.8740699999999997</v>
      </c>
      <c r="R43" s="326">
        <v>6.7539999999999996E-3</v>
      </c>
      <c r="S43" s="326">
        <v>2.0539000000000002E-2</v>
      </c>
      <c r="T43" s="326">
        <v>4.0509069999999996</v>
      </c>
      <c r="U43" s="326">
        <v>2.2563529999999998</v>
      </c>
      <c r="V43" s="326">
        <v>1.4608380000000001</v>
      </c>
      <c r="W43" s="326">
        <v>0.65734400000000004</v>
      </c>
      <c r="X43" s="326">
        <v>8.0830000000000002</v>
      </c>
    </row>
    <row r="44" spans="2:24">
      <c r="L44" s="326">
        <f t="shared" si="5"/>
        <v>39</v>
      </c>
      <c r="M44" s="326" t="s">
        <v>116</v>
      </c>
      <c r="N44" s="326">
        <v>4.1741E-2</v>
      </c>
      <c r="O44" s="326">
        <v>3.8556E-2</v>
      </c>
      <c r="P44" s="326">
        <v>-5.8947799999999999</v>
      </c>
      <c r="Q44" s="326">
        <v>-6.7013299999999996</v>
      </c>
      <c r="R44" s="326">
        <v>8.5970000000000005E-3</v>
      </c>
      <c r="S44" s="326">
        <v>2.1551000000000001E-2</v>
      </c>
      <c r="T44" s="326">
        <v>3.7295970000000001</v>
      </c>
      <c r="U44" s="326">
        <v>1.995296</v>
      </c>
      <c r="V44" s="326">
        <v>1.4608969999999999</v>
      </c>
      <c r="W44" s="326">
        <v>0.65645200000000004</v>
      </c>
      <c r="X44" s="326">
        <v>8.0830000000000002</v>
      </c>
    </row>
    <row r="45" spans="2:24">
      <c r="L45" s="326">
        <f t="shared" si="5"/>
        <v>40</v>
      </c>
      <c r="M45" s="326" t="s">
        <v>133</v>
      </c>
      <c r="N45" s="326">
        <v>4.2327999999999998E-2</v>
      </c>
      <c r="O45" s="326">
        <v>3.9983999999999999E-2</v>
      </c>
      <c r="P45" s="326">
        <v>-6.05443</v>
      </c>
      <c r="Q45" s="326">
        <v>-7.1204700000000001</v>
      </c>
      <c r="R45" s="326">
        <v>7.9579999999999998E-3</v>
      </c>
      <c r="S45" s="326">
        <v>2.0798000000000001E-2</v>
      </c>
      <c r="T45" s="326">
        <v>3.8726539999999998</v>
      </c>
      <c r="U45" s="326">
        <v>2.2064659999999998</v>
      </c>
      <c r="V45" s="326">
        <v>1.4612579999999999</v>
      </c>
      <c r="W45" s="326">
        <v>0.65808100000000003</v>
      </c>
      <c r="X45" s="326">
        <v>8.0830000000000002</v>
      </c>
    </row>
    <row r="46" spans="2:24">
      <c r="L46" s="257">
        <f t="shared" si="5"/>
        <v>41</v>
      </c>
      <c r="M46" s="326" t="s">
        <v>30</v>
      </c>
      <c r="N46" s="326">
        <v>3.4380000000000001E-2</v>
      </c>
      <c r="O46" s="326">
        <v>3.6670000000000001E-2</v>
      </c>
      <c r="P46" s="326">
        <v>-4.4698000000000002</v>
      </c>
      <c r="Q46" s="326">
        <v>-6.1935000000000002</v>
      </c>
      <c r="R46" s="326">
        <v>1.396E-2</v>
      </c>
      <c r="S46" s="326">
        <v>2.256E-2</v>
      </c>
      <c r="T46" s="326">
        <v>2.5507900000000001</v>
      </c>
      <c r="U46" s="326">
        <v>1.71282</v>
      </c>
      <c r="V46" s="257">
        <v>1.297264</v>
      </c>
      <c r="W46" s="257">
        <v>0.79180399999999995</v>
      </c>
      <c r="X46" s="326">
        <v>34.4</v>
      </c>
    </row>
    <row r="47" spans="2:24">
      <c r="L47" s="257">
        <f t="shared" si="5"/>
        <v>42</v>
      </c>
      <c r="M47" s="326" t="s">
        <v>31</v>
      </c>
      <c r="N47" s="326">
        <v>3.4810000000000001E-2</v>
      </c>
      <c r="O47" s="326">
        <v>4.1520000000000001E-2</v>
      </c>
      <c r="P47" s="326">
        <v>-4.4965999999999999</v>
      </c>
      <c r="Q47" s="326">
        <v>-7.0834000000000001</v>
      </c>
      <c r="R47" s="326">
        <v>1.5640000000000001E-2</v>
      </c>
      <c r="S47" s="326">
        <v>2.332E-2</v>
      </c>
      <c r="T47" s="326">
        <v>2.3678499999999998</v>
      </c>
      <c r="U47" s="326">
        <v>1.64964</v>
      </c>
      <c r="V47" s="257">
        <v>1.256675</v>
      </c>
      <c r="W47" s="257">
        <v>0.83364199999999999</v>
      </c>
      <c r="X47" s="326">
        <v>37.299999999999997</v>
      </c>
    </row>
    <row r="48" spans="2:24">
      <c r="L48" s="257">
        <f t="shared" si="5"/>
        <v>43</v>
      </c>
      <c r="M48" s="326" t="s">
        <v>32</v>
      </c>
      <c r="N48" s="326">
        <v>3.5929999999999997E-2</v>
      </c>
      <c r="O48" s="326">
        <v>3.3390000000000003E-2</v>
      </c>
      <c r="P48" s="326">
        <v>-4.5800999999999998</v>
      </c>
      <c r="Q48" s="326">
        <v>-5.4949000000000003</v>
      </c>
      <c r="R48" s="326">
        <v>1.2189999999999999E-2</v>
      </c>
      <c r="S48" s="326">
        <v>2.232E-2</v>
      </c>
      <c r="T48" s="326">
        <v>2.7317999999999998</v>
      </c>
      <c r="U48" s="326">
        <v>1.71984</v>
      </c>
      <c r="V48" s="257">
        <v>1.294411</v>
      </c>
      <c r="W48" s="257">
        <v>0.78986199999999995</v>
      </c>
      <c r="X48" s="326">
        <v>34.4</v>
      </c>
    </row>
    <row r="49" spans="12:24">
      <c r="L49" s="257">
        <f t="shared" si="5"/>
        <v>44</v>
      </c>
      <c r="M49" s="326" t="s">
        <v>33</v>
      </c>
      <c r="N49" s="326">
        <v>3.5130000000000002E-2</v>
      </c>
      <c r="O49" s="326">
        <v>3.8010000000000002E-2</v>
      </c>
      <c r="P49" s="326">
        <v>-4.3975999999999997</v>
      </c>
      <c r="Q49" s="326">
        <v>-6.3155999999999999</v>
      </c>
      <c r="R49" s="326">
        <v>1.436E-2</v>
      </c>
      <c r="S49" s="326">
        <v>2.298E-2</v>
      </c>
      <c r="T49" s="326">
        <v>2.45411</v>
      </c>
      <c r="U49" s="326">
        <v>1.66587</v>
      </c>
      <c r="V49" s="257">
        <v>1.2547969999999999</v>
      </c>
      <c r="W49" s="257">
        <v>0.83204699999999998</v>
      </c>
      <c r="X49" s="326">
        <v>37.299999999999997</v>
      </c>
    </row>
    <row r="50" spans="12:24">
      <c r="L50" s="257">
        <f t="shared" si="5"/>
        <v>45</v>
      </c>
      <c r="M50" s="326" t="s">
        <v>15</v>
      </c>
      <c r="N50" s="326">
        <v>3.4410000000000003E-2</v>
      </c>
      <c r="O50" s="326">
        <v>3.6519999999999997E-2</v>
      </c>
      <c r="P50" s="326">
        <v>-4.4684999999999997</v>
      </c>
      <c r="Q50" s="326">
        <v>-6.1593</v>
      </c>
      <c r="R50" s="326">
        <v>1.388E-2</v>
      </c>
      <c r="S50" s="326">
        <v>2.2509999999999999E-2</v>
      </c>
      <c r="T50" s="326">
        <v>2.5585300000000002</v>
      </c>
      <c r="U50" s="326">
        <v>1.7265200000000001</v>
      </c>
      <c r="V50" s="257">
        <v>1.297169</v>
      </c>
      <c r="W50" s="257">
        <v>0.79173000000000004</v>
      </c>
      <c r="X50" s="326">
        <v>34.4</v>
      </c>
    </row>
    <row r="51" spans="12:24">
      <c r="L51" s="257">
        <f t="shared" si="5"/>
        <v>46</v>
      </c>
      <c r="M51" s="326" t="s">
        <v>34</v>
      </c>
      <c r="N51" s="326">
        <v>3.3090000000000001E-2</v>
      </c>
      <c r="O51" s="326">
        <v>3.8289999999999998E-2</v>
      </c>
      <c r="P51" s="326">
        <v>-4.4318</v>
      </c>
      <c r="Q51" s="326">
        <v>-6.5946999999999996</v>
      </c>
      <c r="R51" s="326">
        <v>1.4670000000000001E-2</v>
      </c>
      <c r="S51" s="326">
        <v>2.2409999999999999E-2</v>
      </c>
      <c r="T51" s="326">
        <v>2.4413100000000001</v>
      </c>
      <c r="U51" s="326">
        <v>1.7161900000000001</v>
      </c>
      <c r="V51" s="257">
        <v>1.359777</v>
      </c>
      <c r="W51" s="257">
        <v>0.73558699999999999</v>
      </c>
      <c r="X51" s="326">
        <v>37.299999999999997</v>
      </c>
    </row>
    <row r="52" spans="12:24">
      <c r="L52" s="257">
        <f t="shared" si="5"/>
        <v>47</v>
      </c>
      <c r="M52" s="326" t="s">
        <v>35</v>
      </c>
      <c r="N52" s="326">
        <v>3.5020000000000003E-2</v>
      </c>
      <c r="O52" s="326">
        <v>4.5080000000000002E-2</v>
      </c>
      <c r="P52" s="326">
        <v>-4.6990999999999996</v>
      </c>
      <c r="Q52" s="326">
        <v>-7.8361999999999998</v>
      </c>
      <c r="R52" s="326">
        <v>1.6969999999999999E-2</v>
      </c>
      <c r="S52" s="326">
        <v>2.3970000000000002E-2</v>
      </c>
      <c r="T52" s="326">
        <v>2.28714</v>
      </c>
      <c r="U52" s="326">
        <v>1.57653</v>
      </c>
      <c r="V52" s="257">
        <v>1.2726489999999999</v>
      </c>
      <c r="W52" s="257">
        <v>0.824237</v>
      </c>
      <c r="X52" s="326">
        <v>40.877000000000002</v>
      </c>
    </row>
    <row r="53" spans="12:24">
      <c r="L53" s="257">
        <f t="shared" si="5"/>
        <v>48</v>
      </c>
      <c r="M53" s="326" t="s">
        <v>36</v>
      </c>
      <c r="N53" s="326">
        <v>4.3400000000000001E-2</v>
      </c>
      <c r="O53" s="326">
        <v>3.2390000000000002E-2</v>
      </c>
      <c r="P53" s="326">
        <v>-6.1624999999999996</v>
      </c>
      <c r="Q53" s="326">
        <v>-5.4885999999999999</v>
      </c>
      <c r="R53" s="326">
        <v>2.7999999999999998E-4</v>
      </c>
      <c r="S53" s="326">
        <v>1.771E-2</v>
      </c>
      <c r="T53" s="326">
        <v>4.8094799999999998</v>
      </c>
      <c r="U53" s="326">
        <v>2.5094500000000002</v>
      </c>
      <c r="V53" s="257">
        <v>1.4373880000000001</v>
      </c>
      <c r="W53" s="257">
        <v>0.66672699999999996</v>
      </c>
      <c r="X53" s="326">
        <v>37.299999999999997</v>
      </c>
    </row>
    <row r="54" spans="12:24">
      <c r="L54" s="257">
        <f t="shared" si="5"/>
        <v>49</v>
      </c>
      <c r="M54" s="326" t="s">
        <v>37</v>
      </c>
      <c r="N54" s="326">
        <v>4.437E-2</v>
      </c>
      <c r="O54" s="326">
        <v>3.6240000000000001E-2</v>
      </c>
      <c r="P54" s="326">
        <v>-6.2560000000000002</v>
      </c>
      <c r="Q54" s="326">
        <v>-6.1878000000000002</v>
      </c>
      <c r="R54" s="326">
        <v>5.7800000000000004E-3</v>
      </c>
      <c r="S54" s="326">
        <v>2.1010000000000001E-2</v>
      </c>
      <c r="T54" s="326">
        <v>4.1439300000000001</v>
      </c>
      <c r="U54" s="326">
        <v>2.07253</v>
      </c>
      <c r="V54" s="257">
        <v>1.3386210000000001</v>
      </c>
      <c r="W54" s="257">
        <v>0.76631800000000005</v>
      </c>
      <c r="X54" s="326">
        <v>40.877000000000002</v>
      </c>
    </row>
    <row r="55" spans="12:24">
      <c r="L55" s="257">
        <f t="shared" si="5"/>
        <v>50</v>
      </c>
      <c r="M55" s="326" t="s">
        <v>141</v>
      </c>
      <c r="N55" s="326">
        <v>3.703E-2</v>
      </c>
      <c r="O55" s="326">
        <v>4.0410000000000001E-2</v>
      </c>
      <c r="P55" s="326">
        <v>-5.5359999999999996</v>
      </c>
      <c r="Q55" s="326">
        <v>-7.3441000000000001</v>
      </c>
      <c r="R55" s="326">
        <v>9.6100000000000005E-3</v>
      </c>
      <c r="S55" s="326">
        <v>2.0119999999999999E-2</v>
      </c>
      <c r="T55" s="326">
        <v>3.53634</v>
      </c>
      <c r="U55" s="326">
        <v>2.1833300000000002</v>
      </c>
      <c r="V55" s="257">
        <v>1.4461889999999999</v>
      </c>
      <c r="W55" s="257">
        <v>0.67458700000000005</v>
      </c>
      <c r="X55" s="326">
        <v>37.159999999999997</v>
      </c>
    </row>
    <row r="56" spans="12:24">
      <c r="L56" s="257">
        <f t="shared" si="5"/>
        <v>51</v>
      </c>
      <c r="M56" s="326" t="s">
        <v>140</v>
      </c>
      <c r="N56" s="326">
        <v>3.9210000000000002E-2</v>
      </c>
      <c r="O56" s="326">
        <v>5.0840000000000003E-2</v>
      </c>
      <c r="P56" s="326">
        <v>-5.7975000000000003</v>
      </c>
      <c r="Q56" s="326">
        <v>-9.4649000000000001</v>
      </c>
      <c r="R56" s="326">
        <v>1.3509999999999999E-2</v>
      </c>
      <c r="S56" s="326">
        <v>2.794E-2</v>
      </c>
      <c r="T56" s="326">
        <v>3.0874899999999998</v>
      </c>
      <c r="U56" s="326">
        <v>0.48183999999999999</v>
      </c>
      <c r="V56" s="257">
        <v>1.3524879999999999</v>
      </c>
      <c r="W56" s="257">
        <v>0.76547100000000001</v>
      </c>
      <c r="X56" s="326">
        <v>40.877000000000002</v>
      </c>
    </row>
    <row r="57" spans="12:24">
      <c r="L57" s="257">
        <f t="shared" si="5"/>
        <v>52</v>
      </c>
      <c r="M57" s="326" t="s">
        <v>117</v>
      </c>
      <c r="N57" s="326">
        <v>3.705E-2</v>
      </c>
      <c r="O57" s="326">
        <v>3.1879999999999999E-2</v>
      </c>
      <c r="P57" s="326">
        <v>-4.6677999999999997</v>
      </c>
      <c r="Q57" s="326">
        <v>-5.1418999999999997</v>
      </c>
      <c r="R57" s="326">
        <v>1.0840000000000001E-2</v>
      </c>
      <c r="S57" s="326">
        <v>2.2169999999999999E-2</v>
      </c>
      <c r="T57" s="326">
        <v>2.8764799999999999</v>
      </c>
      <c r="U57" s="326">
        <v>1.70506</v>
      </c>
      <c r="V57" s="257">
        <v>1.2932969999999999</v>
      </c>
      <c r="W57" s="257">
        <v>0.78910599999999997</v>
      </c>
      <c r="X57" s="326">
        <v>34.4</v>
      </c>
    </row>
    <row r="58" spans="12:24">
      <c r="L58" s="257">
        <f t="shared" si="5"/>
        <v>53</v>
      </c>
      <c r="M58" s="326" t="s">
        <v>118</v>
      </c>
      <c r="N58" s="326">
        <v>3.5189999999999999E-2</v>
      </c>
      <c r="O58" s="326">
        <v>3.8159999999999999E-2</v>
      </c>
      <c r="P58" s="326">
        <v>-4.4130000000000003</v>
      </c>
      <c r="Q58" s="326">
        <v>-6.3601000000000001</v>
      </c>
      <c r="R58" s="326">
        <v>1.431E-2</v>
      </c>
      <c r="S58" s="326">
        <v>2.2919999999999999E-2</v>
      </c>
      <c r="T58" s="326">
        <v>2.4661900000000001</v>
      </c>
      <c r="U58" s="326">
        <v>1.68072</v>
      </c>
      <c r="V58" s="257">
        <v>1.2548490000000001</v>
      </c>
      <c r="W58" s="257">
        <v>0.83219100000000001</v>
      </c>
      <c r="X58" s="326">
        <v>37.299999999999997</v>
      </c>
    </row>
    <row r="59" spans="12:24">
      <c r="L59" s="257">
        <f t="shared" si="5"/>
        <v>54</v>
      </c>
      <c r="M59" s="326" t="s">
        <v>142</v>
      </c>
      <c r="N59" s="326">
        <v>3.4389999999999997E-2</v>
      </c>
      <c r="O59" s="326">
        <v>3.567E-2</v>
      </c>
      <c r="P59" s="326">
        <v>-4.5091999999999999</v>
      </c>
      <c r="Q59" s="326">
        <v>-6.1687000000000003</v>
      </c>
      <c r="R59" s="326">
        <v>1.167E-2</v>
      </c>
      <c r="S59" s="326">
        <v>2.061E-2</v>
      </c>
      <c r="T59" s="326">
        <v>2.82463</v>
      </c>
      <c r="U59" s="326">
        <v>2.0930300000000002</v>
      </c>
      <c r="V59" s="257">
        <v>1.357497</v>
      </c>
      <c r="W59" s="257">
        <v>0.73479300000000003</v>
      </c>
      <c r="X59" s="326">
        <v>37.299999999999997</v>
      </c>
    </row>
    <row r="60" spans="12:24">
      <c r="L60" s="257">
        <f t="shared" si="5"/>
        <v>55</v>
      </c>
      <c r="M60" s="326" t="s">
        <v>38</v>
      </c>
      <c r="N60" s="326">
        <v>3.5729999999999998E-2</v>
      </c>
      <c r="O60" s="326">
        <v>4.3389999999999998E-2</v>
      </c>
      <c r="P60" s="326">
        <v>-4.7276999999999996</v>
      </c>
      <c r="Q60" s="326">
        <v>-7.6745000000000001</v>
      </c>
      <c r="R60" s="326">
        <v>1.4189999999999999E-2</v>
      </c>
      <c r="S60" s="326">
        <v>2.18E-2</v>
      </c>
      <c r="T60" s="326">
        <v>2.6648499999999999</v>
      </c>
      <c r="U60" s="326">
        <v>2.06568</v>
      </c>
      <c r="V60" s="257">
        <v>1.2697309999999999</v>
      </c>
      <c r="W60" s="257">
        <v>0.82364199999999999</v>
      </c>
      <c r="X60" s="326">
        <v>40.877000000000002</v>
      </c>
    </row>
    <row r="61" spans="12:24">
      <c r="L61" s="257">
        <f t="shared" si="5"/>
        <v>56</v>
      </c>
      <c r="M61" s="326" t="s">
        <v>124</v>
      </c>
      <c r="N61" s="326">
        <v>4.6739999999999997E-2</v>
      </c>
      <c r="O61" s="326">
        <v>3.32E-2</v>
      </c>
      <c r="P61" s="326">
        <v>-6.6727999999999996</v>
      </c>
      <c r="Q61" s="326">
        <v>-5.6755000000000004</v>
      </c>
      <c r="R61" s="326">
        <v>-3.3999999999999998E-3</v>
      </c>
      <c r="S61" s="326">
        <v>1.6267E-2</v>
      </c>
      <c r="T61" s="326">
        <v>5.432391</v>
      </c>
      <c r="U61" s="326">
        <v>2.833307</v>
      </c>
      <c r="V61" s="326">
        <v>1.4359630000000001</v>
      </c>
      <c r="W61" s="326">
        <v>0.66636300000000004</v>
      </c>
      <c r="X61" s="326">
        <v>37.299999999999997</v>
      </c>
    </row>
    <row r="62" spans="12:24">
      <c r="L62" s="257">
        <f t="shared" si="5"/>
        <v>57</v>
      </c>
      <c r="M62" s="326" t="s">
        <v>39</v>
      </c>
      <c r="N62" s="326">
        <v>4.6530000000000002E-2</v>
      </c>
      <c r="O62" s="326">
        <v>3.6940000000000001E-2</v>
      </c>
      <c r="P62" s="326">
        <v>-6.5740999999999996</v>
      </c>
      <c r="Q62" s="326">
        <v>-6.4035000000000002</v>
      </c>
      <c r="R62" s="326">
        <v>2.2000000000000001E-3</v>
      </c>
      <c r="S62" s="326">
        <v>1.9222E-2</v>
      </c>
      <c r="T62" s="326">
        <v>4.7255330000000004</v>
      </c>
      <c r="U62" s="326">
        <v>2.4673189999999998</v>
      </c>
      <c r="V62" s="326">
        <v>1.3436300000000001</v>
      </c>
      <c r="W62" s="326">
        <v>0.75940700000000005</v>
      </c>
      <c r="X62" s="326">
        <v>40.877000000000002</v>
      </c>
    </row>
    <row r="63" spans="12:24">
      <c r="L63" s="257">
        <f t="shared" si="5"/>
        <v>58</v>
      </c>
      <c r="M63" s="326" t="s">
        <v>40</v>
      </c>
      <c r="N63" s="326">
        <v>4.0629999999999999E-2</v>
      </c>
      <c r="O63" s="326">
        <v>3.585E-2</v>
      </c>
      <c r="P63" s="326">
        <v>-5.9596</v>
      </c>
      <c r="Q63" s="326">
        <v>-6.4375</v>
      </c>
      <c r="R63" s="326">
        <v>5.6800000000000002E-3</v>
      </c>
      <c r="S63" s="326">
        <v>1.8985999999999999E-2</v>
      </c>
      <c r="T63" s="326">
        <v>4.1360739999999998</v>
      </c>
      <c r="U63" s="326">
        <v>2.4363250000000001</v>
      </c>
      <c r="V63" s="326">
        <v>1.4420539999999999</v>
      </c>
      <c r="W63" s="326">
        <v>0.67105000000000004</v>
      </c>
      <c r="X63" s="326">
        <v>37.299999999999997</v>
      </c>
    </row>
    <row r="64" spans="12:24">
      <c r="L64" s="257">
        <f t="shared" si="5"/>
        <v>59</v>
      </c>
      <c r="M64" s="326" t="s">
        <v>41</v>
      </c>
      <c r="N64" s="326">
        <v>4.0349999999999997E-2</v>
      </c>
      <c r="O64" s="326">
        <v>4.2959999999999998E-2</v>
      </c>
      <c r="P64" s="326">
        <v>-5.8083</v>
      </c>
      <c r="Q64" s="326">
        <v>-7.7030000000000003</v>
      </c>
      <c r="R64" s="326">
        <v>1.0370000000000001E-2</v>
      </c>
      <c r="S64" s="326">
        <v>2.1531999999999999E-2</v>
      </c>
      <c r="T64" s="326">
        <v>3.5642079999999998</v>
      </c>
      <c r="U64" s="326">
        <v>2.0980590000000001</v>
      </c>
      <c r="V64" s="326">
        <v>1.3494740000000001</v>
      </c>
      <c r="W64" s="326">
        <v>0.763826</v>
      </c>
      <c r="X64" s="326">
        <v>40.877000000000002</v>
      </c>
    </row>
    <row r="65" spans="12:24">
      <c r="L65" s="257">
        <f t="shared" si="5"/>
        <v>60</v>
      </c>
      <c r="M65" s="326" t="s">
        <v>42</v>
      </c>
      <c r="N65" s="326">
        <v>4.0719999999999999E-2</v>
      </c>
      <c r="O65" s="326">
        <v>3.8940000000000002E-2</v>
      </c>
      <c r="P65" s="326">
        <v>-5.7161999999999997</v>
      </c>
      <c r="Q65" s="326">
        <v>-6.7297000000000002</v>
      </c>
      <c r="R65" s="326">
        <v>9.41E-3</v>
      </c>
      <c r="S65" s="326">
        <v>2.181E-2</v>
      </c>
      <c r="T65" s="326">
        <v>3.5938400000000001</v>
      </c>
      <c r="U65" s="326">
        <v>1.93102</v>
      </c>
      <c r="V65" s="257">
        <v>1.3257639999999999</v>
      </c>
      <c r="W65" s="257">
        <v>0.78166899999999995</v>
      </c>
      <c r="X65" s="326">
        <v>37.299999999999997</v>
      </c>
    </row>
    <row r="66" spans="12:24">
      <c r="L66" s="257">
        <f t="shared" si="5"/>
        <v>61</v>
      </c>
      <c r="M66" s="326" t="s">
        <v>43</v>
      </c>
      <c r="N66" s="326">
        <v>3.8510000000000003E-2</v>
      </c>
      <c r="O66" s="326">
        <v>3.7139999999999999E-2</v>
      </c>
      <c r="P66" s="326">
        <v>-5.6466000000000003</v>
      </c>
      <c r="Q66" s="326">
        <v>-6.6742999999999997</v>
      </c>
      <c r="R66" s="326">
        <v>7.1199999999999996E-3</v>
      </c>
      <c r="S66" s="326">
        <v>1.9210000000000001E-2</v>
      </c>
      <c r="T66" s="326">
        <v>3.8807200000000002</v>
      </c>
      <c r="U66" s="326">
        <v>2.35894</v>
      </c>
      <c r="V66" s="257">
        <v>1.443389</v>
      </c>
      <c r="W66" s="257">
        <v>0.67237999999999998</v>
      </c>
      <c r="X66" s="326">
        <v>37.299999999999997</v>
      </c>
    </row>
    <row r="67" spans="12:24">
      <c r="L67" s="257">
        <f t="shared" si="5"/>
        <v>62</v>
      </c>
      <c r="M67" s="326" t="s">
        <v>44</v>
      </c>
      <c r="N67" s="326">
        <v>3.9820000000000001E-2</v>
      </c>
      <c r="O67" s="326">
        <v>4.4420000000000001E-2</v>
      </c>
      <c r="P67" s="326">
        <v>-5.7922000000000002</v>
      </c>
      <c r="Q67" s="326">
        <v>-7.9819000000000004</v>
      </c>
      <c r="R67" s="326">
        <v>1.162E-2</v>
      </c>
      <c r="S67" s="326">
        <v>2.2169999999999999E-2</v>
      </c>
      <c r="T67" s="326">
        <v>3.3972899999999999</v>
      </c>
      <c r="U67" s="326">
        <v>1.96858</v>
      </c>
      <c r="V67" s="257">
        <v>1.3508610000000001</v>
      </c>
      <c r="W67" s="257">
        <v>0.76527699999999999</v>
      </c>
      <c r="X67" s="326">
        <v>40.877000000000002</v>
      </c>
    </row>
    <row r="68" spans="12:24">
      <c r="L68" s="326">
        <f t="shared" si="5"/>
        <v>63</v>
      </c>
      <c r="M68" s="326" t="s">
        <v>125</v>
      </c>
      <c r="N68" s="257">
        <v>3.5323E-2</v>
      </c>
      <c r="O68" s="257">
        <v>4.2991000000000001E-2</v>
      </c>
      <c r="P68" s="257">
        <v>-4.65707</v>
      </c>
      <c r="Q68" s="257">
        <v>-7.4911500000000002</v>
      </c>
      <c r="R68" s="257">
        <v>1.5344E-2</v>
      </c>
      <c r="S68" s="257">
        <v>2.2797999999999999E-2</v>
      </c>
      <c r="T68" s="257">
        <v>2.4740259999999998</v>
      </c>
      <c r="U68" s="257">
        <v>1.8222290000000001</v>
      </c>
      <c r="V68" s="257">
        <v>1.3997120000000001</v>
      </c>
      <c r="W68" s="257">
        <v>0.70296099999999995</v>
      </c>
      <c r="X68" s="326">
        <v>163.04499999999999</v>
      </c>
    </row>
    <row r="69" spans="12:24">
      <c r="L69" s="326">
        <f t="shared" si="5"/>
        <v>64</v>
      </c>
      <c r="M69" s="326" t="s">
        <v>126</v>
      </c>
      <c r="N69" s="257">
        <v>3.6803000000000002E-2</v>
      </c>
      <c r="O69" s="257">
        <v>5.0268E-2</v>
      </c>
      <c r="P69" s="257">
        <v>-5.2821699999999998</v>
      </c>
      <c r="Q69" s="257">
        <v>-9.0297699999999992</v>
      </c>
      <c r="R69" s="257">
        <v>1.8005E-2</v>
      </c>
      <c r="S69" s="257">
        <v>2.4660000000000001E-2</v>
      </c>
      <c r="T69" s="257">
        <v>2.298403</v>
      </c>
      <c r="U69" s="257">
        <v>1.5202329999999999</v>
      </c>
      <c r="V69" s="257">
        <v>1.4075660000000001</v>
      </c>
      <c r="W69" s="257">
        <v>0.70941500000000002</v>
      </c>
      <c r="X69" s="326">
        <v>163.04499999999999</v>
      </c>
    </row>
    <row r="70" spans="12:24">
      <c r="L70" s="326">
        <f t="shared" si="5"/>
        <v>65</v>
      </c>
      <c r="M70" s="326" t="s">
        <v>45</v>
      </c>
      <c r="N70" s="326">
        <v>2.3546000000000001E-2</v>
      </c>
      <c r="O70" s="326">
        <v>4.6930000000000001E-3</v>
      </c>
      <c r="P70" s="326">
        <v>-0.36225000000000002</v>
      </c>
      <c r="Q70" s="326">
        <v>-2.7390000000000001E-2</v>
      </c>
      <c r="R70" s="326">
        <v>-9.2599999999999991E-3</v>
      </c>
      <c r="S70" s="326">
        <v>-4.1999999999999997E-3</v>
      </c>
      <c r="T70" s="326">
        <v>2.886012</v>
      </c>
      <c r="U70" s="326">
        <v>1.734456</v>
      </c>
      <c r="V70" s="326">
        <v>1.509679</v>
      </c>
      <c r="W70" s="326">
        <v>0.50522100000000003</v>
      </c>
      <c r="X70" s="326">
        <v>8</v>
      </c>
    </row>
    <row r="71" spans="12:24">
      <c r="L71" s="326">
        <f t="shared" si="5"/>
        <v>66</v>
      </c>
      <c r="M71" s="326" t="s">
        <v>149</v>
      </c>
      <c r="N71" s="326">
        <v>1.5657999999999998E-2</v>
      </c>
      <c r="O71" s="326">
        <v>7.2290000000000002E-3</v>
      </c>
      <c r="P71" s="326">
        <v>-0.23619000000000001</v>
      </c>
      <c r="Q71" s="326">
        <v>-3.022E-2</v>
      </c>
      <c r="R71" s="326">
        <v>-1.933E-2</v>
      </c>
      <c r="S71" s="326">
        <v>-1.162E-2</v>
      </c>
      <c r="T71" s="326">
        <v>2.5084050000000002</v>
      </c>
      <c r="U71" s="326">
        <v>2.7707099999999998</v>
      </c>
      <c r="V71" s="326">
        <v>1.5643089999999999</v>
      </c>
      <c r="W71" s="326">
        <v>0.45156299999999999</v>
      </c>
      <c r="X71" s="326">
        <v>8.0830000000000002</v>
      </c>
    </row>
    <row r="72" spans="12:24">
      <c r="L72" s="326">
        <f t="shared" ref="L72:L117" si="6">1+L71</f>
        <v>67</v>
      </c>
      <c r="M72" s="326" t="s">
        <v>112</v>
      </c>
      <c r="N72" s="326">
        <v>2.4697E-2</v>
      </c>
      <c r="O72" s="326">
        <v>4.7219999999999996E-3</v>
      </c>
      <c r="P72" s="326">
        <v>-0.42803999999999998</v>
      </c>
      <c r="Q72" s="326">
        <v>-7.7299999999999999E-3</v>
      </c>
      <c r="R72" s="326">
        <v>-1.2200000000000001E-2</v>
      </c>
      <c r="S72" s="326">
        <v>-6.4099999999999999E-3</v>
      </c>
      <c r="T72" s="326">
        <v>2.8769559999999998</v>
      </c>
      <c r="U72" s="326">
        <v>1.8185089999999999</v>
      </c>
      <c r="V72" s="326">
        <v>1.3450420000000001</v>
      </c>
      <c r="W72" s="326">
        <v>0.66557299999999997</v>
      </c>
      <c r="X72" s="326">
        <v>34.4</v>
      </c>
    </row>
    <row r="73" spans="12:24">
      <c r="L73" s="326">
        <f t="shared" si="6"/>
        <v>68</v>
      </c>
      <c r="M73" s="326" t="s">
        <v>123</v>
      </c>
      <c r="N73" s="326">
        <v>2.4697E-2</v>
      </c>
      <c r="O73" s="326">
        <v>4.7219999999999996E-3</v>
      </c>
      <c r="P73" s="326">
        <v>-0.42803999999999998</v>
      </c>
      <c r="Q73" s="326">
        <v>-7.7299999999999999E-3</v>
      </c>
      <c r="R73" s="326">
        <v>-1.2200000000000001E-2</v>
      </c>
      <c r="S73" s="326">
        <v>-6.4099999999999999E-3</v>
      </c>
      <c r="T73" s="326">
        <v>2.8769559999999998</v>
      </c>
      <c r="U73" s="326">
        <v>1.8185089999999999</v>
      </c>
      <c r="V73" s="326">
        <v>1.3450420000000001</v>
      </c>
      <c r="W73" s="326">
        <v>0.66557299999999997</v>
      </c>
      <c r="X73" s="326">
        <v>34.4</v>
      </c>
    </row>
    <row r="74" spans="12:24">
      <c r="L74" s="326">
        <f t="shared" si="6"/>
        <v>69</v>
      </c>
      <c r="M74" s="326" t="s">
        <v>107</v>
      </c>
      <c r="N74" s="326">
        <v>2.4129999999999999E-2</v>
      </c>
      <c r="O74" s="326">
        <v>4.653E-3</v>
      </c>
      <c r="P74" s="326">
        <v>-0.37946999999999997</v>
      </c>
      <c r="Q74" s="326">
        <v>2.8709999999999999E-3</v>
      </c>
      <c r="R74" s="326">
        <v>-1.0120000000000001E-2</v>
      </c>
      <c r="S74" s="326">
        <v>-4.2399999999999998E-3</v>
      </c>
      <c r="T74" s="326">
        <v>2.9012570000000002</v>
      </c>
      <c r="U74" s="326">
        <v>1.731009</v>
      </c>
      <c r="V74" s="326">
        <v>1.29599</v>
      </c>
      <c r="W74" s="326">
        <v>0.71621999999999997</v>
      </c>
      <c r="X74" s="326">
        <v>37.299999999999997</v>
      </c>
    </row>
    <row r="75" spans="12:24">
      <c r="L75" s="326">
        <f t="shared" si="6"/>
        <v>70</v>
      </c>
      <c r="M75" s="326" t="s">
        <v>46</v>
      </c>
      <c r="N75" s="326">
        <v>2.4039999999999999E-2</v>
      </c>
      <c r="O75" s="326">
        <v>4.6290000000000003E-3</v>
      </c>
      <c r="P75" s="326">
        <v>-0.37187999999999999</v>
      </c>
      <c r="Q75" s="326">
        <v>3.424E-3</v>
      </c>
      <c r="R75" s="326">
        <v>-9.8799999999999999E-3</v>
      </c>
      <c r="S75" s="326">
        <v>-4.4299999999999999E-3</v>
      </c>
      <c r="T75" s="326">
        <v>2.8699170000000001</v>
      </c>
      <c r="U75" s="326">
        <v>1.718253</v>
      </c>
      <c r="V75" s="326">
        <v>1.3650070000000001</v>
      </c>
      <c r="W75" s="326">
        <v>0.64618399999999998</v>
      </c>
      <c r="X75" s="326">
        <v>37.299999999999997</v>
      </c>
    </row>
    <row r="76" spans="12:24">
      <c r="L76" s="326">
        <f t="shared" si="6"/>
        <v>71</v>
      </c>
      <c r="M76" s="326" t="s">
        <v>108</v>
      </c>
      <c r="N76" s="326">
        <v>2.3508000000000001E-2</v>
      </c>
      <c r="O76" s="326">
        <v>4.5510000000000004E-3</v>
      </c>
      <c r="P76" s="326">
        <v>-0.32590999999999998</v>
      </c>
      <c r="Q76" s="326">
        <v>1.643E-2</v>
      </c>
      <c r="R76" s="326">
        <v>-8.3899999999999999E-3</v>
      </c>
      <c r="S76" s="326">
        <v>-3.3800000000000002E-3</v>
      </c>
      <c r="T76" s="326">
        <v>2.841326</v>
      </c>
      <c r="U76" s="326">
        <v>1.694836</v>
      </c>
      <c r="V76" s="326">
        <v>1.311291</v>
      </c>
      <c r="W76" s="326">
        <v>0.70158500000000001</v>
      </c>
      <c r="X76" s="326">
        <v>40.200000000000003</v>
      </c>
    </row>
    <row r="77" spans="12:24">
      <c r="L77" s="326">
        <f t="shared" si="6"/>
        <v>72</v>
      </c>
      <c r="M77" s="326" t="s">
        <v>120</v>
      </c>
      <c r="N77" s="326">
        <v>2.325E-2</v>
      </c>
      <c r="O77" s="326">
        <v>4.5050000000000003E-3</v>
      </c>
      <c r="P77" s="326">
        <v>-0.30336999999999997</v>
      </c>
      <c r="Q77" s="326">
        <v>2.3245999999999999E-2</v>
      </c>
      <c r="R77" s="326">
        <v>-7.9000000000000008E-3</v>
      </c>
      <c r="S77" s="326">
        <v>-3.2799999999999999E-3</v>
      </c>
      <c r="T77" s="326">
        <v>2.837402</v>
      </c>
      <c r="U77" s="326">
        <v>1.7153290000000001</v>
      </c>
      <c r="V77" s="326">
        <v>1.3186960000000001</v>
      </c>
      <c r="W77" s="326">
        <v>0.694519</v>
      </c>
      <c r="X77" s="326">
        <v>40.877000000000002</v>
      </c>
    </row>
    <row r="78" spans="12:24">
      <c r="L78" s="326">
        <f t="shared" si="6"/>
        <v>73</v>
      </c>
      <c r="M78" s="326" t="s">
        <v>148</v>
      </c>
      <c r="N78" s="326">
        <v>1.5959999999999998E-2</v>
      </c>
      <c r="O78" s="326">
        <v>7.1570000000000002E-3</v>
      </c>
      <c r="P78" s="326">
        <v>-0.23338999999999999</v>
      </c>
      <c r="Q78" s="326">
        <v>5.4330000000000003E-3</v>
      </c>
      <c r="R78" s="326">
        <v>-1.9439999999999999E-2</v>
      </c>
      <c r="S78" s="326">
        <v>-1.2109999999999999E-2</v>
      </c>
      <c r="T78" s="326">
        <v>2.4477380000000002</v>
      </c>
      <c r="U78" s="326">
        <v>2.7467980000000001</v>
      </c>
      <c r="V78" s="326">
        <v>1.4175580000000001</v>
      </c>
      <c r="W78" s="326">
        <v>0.59417399999999998</v>
      </c>
      <c r="X78" s="326">
        <v>37.159999999999997</v>
      </c>
    </row>
    <row r="79" spans="12:24">
      <c r="L79" s="326">
        <f t="shared" si="6"/>
        <v>74</v>
      </c>
      <c r="M79" s="326" t="s">
        <v>147</v>
      </c>
      <c r="N79" s="326">
        <v>1.5682000000000001E-2</v>
      </c>
      <c r="O79" s="326">
        <v>7.1019999999999998E-3</v>
      </c>
      <c r="P79" s="326">
        <v>-0.20587</v>
      </c>
      <c r="Q79" s="326">
        <v>1.6565E-2</v>
      </c>
      <c r="R79" s="326">
        <v>-1.8669999999999999E-2</v>
      </c>
      <c r="S79" s="326">
        <v>-9.9900000000000006E-3</v>
      </c>
      <c r="T79" s="326">
        <v>2.6901069999999998</v>
      </c>
      <c r="U79" s="326">
        <v>2.8402449999999999</v>
      </c>
      <c r="V79" s="326">
        <v>1.319035</v>
      </c>
      <c r="W79" s="326">
        <v>0.69438</v>
      </c>
      <c r="X79" s="326">
        <v>40.877000000000002</v>
      </c>
    </row>
    <row r="80" spans="12:24">
      <c r="L80" s="326">
        <f t="shared" si="6"/>
        <v>75</v>
      </c>
      <c r="M80" s="326" t="s">
        <v>119</v>
      </c>
      <c r="N80" s="326">
        <v>2.4029999999999999E-2</v>
      </c>
      <c r="O80" s="326">
        <v>4.6299999999999996E-3</v>
      </c>
      <c r="P80" s="326">
        <v>-0.37115999999999999</v>
      </c>
      <c r="Q80" s="326">
        <v>5.0390000000000001E-3</v>
      </c>
      <c r="R80" s="326">
        <v>-1.0290000000000001E-2</v>
      </c>
      <c r="S80" s="326">
        <v>-5.0000000000000001E-3</v>
      </c>
      <c r="T80" s="326">
        <v>2.8358379999999999</v>
      </c>
      <c r="U80" s="326">
        <v>1.7133389999999999</v>
      </c>
      <c r="V80" s="326">
        <v>1.419481</v>
      </c>
      <c r="W80" s="326">
        <v>0.59129600000000004</v>
      </c>
      <c r="X80" s="326">
        <v>37.161999999999999</v>
      </c>
    </row>
    <row r="81" spans="12:24">
      <c r="L81" s="326">
        <f t="shared" si="6"/>
        <v>76</v>
      </c>
      <c r="M81" s="326" t="s">
        <v>127</v>
      </c>
      <c r="N81" s="257">
        <v>2.3425000000000001E-2</v>
      </c>
      <c r="O81" s="257">
        <v>4.653E-3</v>
      </c>
      <c r="P81" s="257">
        <v>-0.34255999999999998</v>
      </c>
      <c r="Q81" s="257">
        <v>-1.4789999999999999E-2</v>
      </c>
      <c r="R81" s="257">
        <v>-8.2400000000000008E-3</v>
      </c>
      <c r="S81" s="257">
        <v>-3.3300000000000001E-3</v>
      </c>
      <c r="T81" s="257">
        <v>2.8681540000000001</v>
      </c>
      <c r="U81" s="257">
        <v>1.7138739999999999</v>
      </c>
      <c r="V81" s="257">
        <v>1.4113629999999999</v>
      </c>
      <c r="W81" s="257">
        <v>0.60360499999999995</v>
      </c>
      <c r="X81" s="326">
        <v>161.65100000000001</v>
      </c>
    </row>
    <row r="82" spans="12:24">
      <c r="L82" s="326">
        <f t="shared" si="6"/>
        <v>77</v>
      </c>
      <c r="M82" s="326" t="s">
        <v>111</v>
      </c>
      <c r="N82" s="257">
        <v>2.6858E-2</v>
      </c>
      <c r="O82" s="257">
        <v>1.3006E-2</v>
      </c>
      <c r="P82" s="257">
        <v>-0.80633999999999995</v>
      </c>
      <c r="Q82" s="257">
        <v>-0.21601999999999999</v>
      </c>
      <c r="R82" s="257">
        <v>-1.3100000000000001E-2</v>
      </c>
      <c r="S82" s="257">
        <v>4.4010000000000004E-3</v>
      </c>
      <c r="T82" s="257">
        <v>2.5451619999999999</v>
      </c>
      <c r="U82" s="257">
        <v>1.930698</v>
      </c>
      <c r="V82" s="257">
        <v>1.5104439999999999</v>
      </c>
      <c r="W82" s="257">
        <v>0.51102599999999998</v>
      </c>
      <c r="X82" s="326">
        <v>8</v>
      </c>
    </row>
    <row r="83" spans="12:24">
      <c r="L83" s="326">
        <f t="shared" si="6"/>
        <v>78</v>
      </c>
      <c r="M83" s="326" t="s">
        <v>113</v>
      </c>
      <c r="N83" s="326">
        <v>2.6922000000000001E-2</v>
      </c>
      <c r="O83" s="326">
        <v>1.2874E-2</v>
      </c>
      <c r="P83" s="326">
        <v>-0.77651000000000003</v>
      </c>
      <c r="Q83" s="326">
        <v>-0.16245999999999999</v>
      </c>
      <c r="R83" s="326">
        <v>-1.1849999999999999E-2</v>
      </c>
      <c r="S83" s="326">
        <v>5.2560000000000003E-3</v>
      </c>
      <c r="T83" s="326">
        <v>2.4569809999999999</v>
      </c>
      <c r="U83" s="326">
        <v>1.890436</v>
      </c>
      <c r="V83" s="326">
        <v>1.296889</v>
      </c>
      <c r="W83" s="326">
        <v>0.72229100000000002</v>
      </c>
      <c r="X83" s="326">
        <v>37.299999999999997</v>
      </c>
    </row>
    <row r="84" spans="12:24">
      <c r="L84" s="326">
        <f t="shared" si="6"/>
        <v>79</v>
      </c>
      <c r="M84" s="326" t="s">
        <v>144</v>
      </c>
      <c r="N84" s="326">
        <v>2.6811999999999999E-2</v>
      </c>
      <c r="O84" s="326">
        <v>1.2796999999999999E-2</v>
      </c>
      <c r="P84" s="326">
        <v>-0.76724999999999999</v>
      </c>
      <c r="Q84" s="326">
        <v>-0.15576000000000001</v>
      </c>
      <c r="R84" s="326">
        <v>-1.2330000000000001E-2</v>
      </c>
      <c r="S84" s="326">
        <v>4.8669999999999998E-3</v>
      </c>
      <c r="T84" s="326">
        <v>2.480918</v>
      </c>
      <c r="U84" s="326">
        <v>1.896037</v>
      </c>
      <c r="V84" s="326">
        <v>1.3637360000000001</v>
      </c>
      <c r="W84" s="326">
        <v>0.65395599999999998</v>
      </c>
      <c r="X84" s="326">
        <v>37.299999999999997</v>
      </c>
    </row>
    <row r="85" spans="12:24">
      <c r="L85" s="326">
        <f t="shared" si="6"/>
        <v>80</v>
      </c>
      <c r="M85" s="326" t="s">
        <v>121</v>
      </c>
      <c r="N85" s="326">
        <v>2.5402999999999998E-2</v>
      </c>
      <c r="O85" s="326">
        <v>1.2182E-2</v>
      </c>
      <c r="P85" s="326">
        <v>-0.65095000000000003</v>
      </c>
      <c r="Q85" s="326">
        <v>-7.6730000000000007E-2</v>
      </c>
      <c r="R85" s="326">
        <v>-9.5300000000000003E-3</v>
      </c>
      <c r="S85" s="326">
        <v>6.6769999999999998E-3</v>
      </c>
      <c r="T85" s="326">
        <v>2.3275760000000001</v>
      </c>
      <c r="U85" s="326">
        <v>1.814154</v>
      </c>
      <c r="V85" s="326">
        <v>1.319572</v>
      </c>
      <c r="W85" s="326">
        <v>0.70053799999999999</v>
      </c>
      <c r="X85" s="326">
        <v>40.877000000000002</v>
      </c>
    </row>
    <row r="86" spans="12:24">
      <c r="L86" s="326">
        <f t="shared" si="6"/>
        <v>81</v>
      </c>
      <c r="M86" s="326" t="s">
        <v>145</v>
      </c>
      <c r="N86" s="326">
        <v>2.5402999999999998E-2</v>
      </c>
      <c r="O86" s="326">
        <v>1.2182E-2</v>
      </c>
      <c r="P86" s="326">
        <v>-0.65095000000000003</v>
      </c>
      <c r="Q86" s="326">
        <v>-7.6730000000000007E-2</v>
      </c>
      <c r="R86" s="326">
        <v>-9.5300000000000003E-3</v>
      </c>
      <c r="S86" s="326">
        <v>6.6769999999999998E-3</v>
      </c>
      <c r="T86" s="326">
        <v>2.3275760000000001</v>
      </c>
      <c r="U86" s="326">
        <v>1.814154</v>
      </c>
      <c r="V86" s="326">
        <v>1.319572</v>
      </c>
      <c r="W86" s="326">
        <v>0.70053799999999999</v>
      </c>
      <c r="X86" s="326">
        <v>40.877000000000002</v>
      </c>
    </row>
    <row r="87" spans="12:24">
      <c r="L87" s="326">
        <f t="shared" si="6"/>
        <v>82</v>
      </c>
      <c r="M87" s="326" t="s">
        <v>128</v>
      </c>
      <c r="N87" s="257">
        <v>2.5357999999999999E-2</v>
      </c>
      <c r="O87" s="257">
        <v>1.2293E-2</v>
      </c>
      <c r="P87" s="257">
        <v>-0.67547000000000001</v>
      </c>
      <c r="Q87" s="257">
        <v>-0.12459000000000001</v>
      </c>
      <c r="R87" s="257">
        <v>-1.0240000000000001E-2</v>
      </c>
      <c r="S87" s="257">
        <v>5.7549999999999997E-3</v>
      </c>
      <c r="T87" s="257">
        <v>2.3540009999999998</v>
      </c>
      <c r="U87" s="257">
        <v>1.8770880000000001</v>
      </c>
      <c r="V87" s="257">
        <v>1.502602</v>
      </c>
      <c r="W87" s="257">
        <v>0.51933600000000002</v>
      </c>
      <c r="X87" s="326">
        <v>161.65100000000001</v>
      </c>
    </row>
    <row r="88" spans="12:24">
      <c r="L88" s="326">
        <f t="shared" si="6"/>
        <v>83</v>
      </c>
      <c r="M88" s="326" t="s">
        <v>47</v>
      </c>
      <c r="N88" s="326">
        <v>2.2898000000000002E-2</v>
      </c>
      <c r="O88" s="326">
        <v>2.8249999999999998E-3</v>
      </c>
      <c r="P88" s="326">
        <v>-0.37186000000000002</v>
      </c>
      <c r="Q88" s="326">
        <v>0.18274099999999999</v>
      </c>
      <c r="R88" s="326">
        <v>-1.6459999999999999E-2</v>
      </c>
      <c r="S88" s="326">
        <v>-2.2300000000000002E-3</v>
      </c>
      <c r="T88" s="326">
        <v>1.3907480000000001</v>
      </c>
      <c r="U88" s="326">
        <v>0.95681400000000005</v>
      </c>
      <c r="V88" s="326">
        <v>1.4891650000000001</v>
      </c>
      <c r="W88" s="326">
        <v>0.51409499999999997</v>
      </c>
      <c r="X88" s="326">
        <v>6.7</v>
      </c>
    </row>
    <row r="89" spans="12:24">
      <c r="L89" s="326">
        <f t="shared" si="6"/>
        <v>84</v>
      </c>
      <c r="M89" s="326" t="s">
        <v>136</v>
      </c>
      <c r="N89" s="326">
        <v>2.383E-2</v>
      </c>
      <c r="O89" s="326">
        <v>1.0281E-2</v>
      </c>
      <c r="P89" s="326">
        <v>-0.41686000000000001</v>
      </c>
      <c r="Q89" s="326">
        <v>0.13220299999999999</v>
      </c>
      <c r="R89" s="326">
        <v>-1.5779999999999999E-2</v>
      </c>
      <c r="S89" s="326">
        <v>-1.4400000000000001E-3</v>
      </c>
      <c r="T89" s="326">
        <v>1.508651</v>
      </c>
      <c r="U89" s="326">
        <v>1.392407</v>
      </c>
      <c r="V89" s="326">
        <v>1.489363</v>
      </c>
      <c r="W89" s="326">
        <v>0.51663400000000004</v>
      </c>
      <c r="X89" s="326">
        <v>6.78</v>
      </c>
    </row>
    <row r="90" spans="12:24">
      <c r="L90" s="326">
        <f t="shared" si="6"/>
        <v>85</v>
      </c>
      <c r="M90" s="326" t="s">
        <v>48</v>
      </c>
      <c r="N90" s="326">
        <v>2.1676999999999998E-2</v>
      </c>
      <c r="O90" s="326">
        <v>2.1770000000000001E-3</v>
      </c>
      <c r="P90" s="326">
        <v>-0.26352999999999999</v>
      </c>
      <c r="Q90" s="326">
        <v>0.31885599999999997</v>
      </c>
      <c r="R90" s="326">
        <v>-1.6310000000000002E-2</v>
      </c>
      <c r="S90" s="326">
        <v>-2.64E-3</v>
      </c>
      <c r="T90" s="326">
        <v>1.7459249999999999</v>
      </c>
      <c r="U90" s="326">
        <v>1.3241719999999999</v>
      </c>
      <c r="V90" s="326">
        <v>1.5035879999999999</v>
      </c>
      <c r="W90" s="326">
        <v>0.50524800000000003</v>
      </c>
      <c r="X90" s="326">
        <v>8</v>
      </c>
    </row>
    <row r="91" spans="12:24">
      <c r="L91" s="326">
        <f t="shared" si="6"/>
        <v>86</v>
      </c>
      <c r="M91" s="326" t="s">
        <v>105</v>
      </c>
      <c r="N91" s="326">
        <v>2.0878280999999999E-2</v>
      </c>
      <c r="O91" s="326">
        <v>2.2659999999999998E-3</v>
      </c>
      <c r="P91" s="326">
        <v>-0.16278999999999999</v>
      </c>
      <c r="Q91" s="326">
        <v>0.327372</v>
      </c>
      <c r="R91" s="326">
        <v>-1.5869999999999999E-2</v>
      </c>
      <c r="S91" s="326">
        <v>-3.0300000000000001E-3</v>
      </c>
      <c r="T91" s="326">
        <v>1.6140920000000001</v>
      </c>
      <c r="U91" s="326">
        <v>1.278923</v>
      </c>
      <c r="V91" s="326">
        <v>1.376817</v>
      </c>
      <c r="W91" s="326">
        <v>0.63738499999999998</v>
      </c>
      <c r="X91" s="326">
        <v>34.4</v>
      </c>
    </row>
    <row r="92" spans="12:24">
      <c r="L92" s="326">
        <f t="shared" si="6"/>
        <v>87</v>
      </c>
      <c r="M92" s="326" t="s">
        <v>49</v>
      </c>
      <c r="N92" s="326">
        <v>1.5990016999999999E-2</v>
      </c>
      <c r="O92" s="326">
        <v>2.0920000000000001E-3</v>
      </c>
      <c r="P92" s="326">
        <v>0.41211700000000001</v>
      </c>
      <c r="Q92" s="326">
        <v>0.33941300000000002</v>
      </c>
      <c r="R92" s="326">
        <v>-1.7809999999999999E-2</v>
      </c>
      <c r="S92" s="326">
        <v>-2.8999999999999998E-3</v>
      </c>
      <c r="T92" s="326">
        <v>1.938477</v>
      </c>
      <c r="U92" s="326">
        <v>1.3561000000000001</v>
      </c>
      <c r="V92" s="326">
        <v>1.3592770000000001</v>
      </c>
      <c r="W92" s="326">
        <v>0.63658099999999995</v>
      </c>
      <c r="X92" s="326">
        <v>37.299999999999997</v>
      </c>
    </row>
    <row r="93" spans="12:24">
      <c r="L93" s="326">
        <f t="shared" si="6"/>
        <v>88</v>
      </c>
      <c r="M93" s="326" t="s">
        <v>131</v>
      </c>
      <c r="N93" s="326">
        <v>1.9480830000000001E-2</v>
      </c>
      <c r="O93" s="326">
        <v>9.8689999999999993E-3</v>
      </c>
      <c r="P93" s="326">
        <v>7.0035E-2</v>
      </c>
      <c r="Q93" s="326">
        <v>0.23230799999999999</v>
      </c>
      <c r="R93" s="326">
        <v>-1.9709999999999998E-2</v>
      </c>
      <c r="S93" s="326">
        <v>-4.7699999999999999E-3</v>
      </c>
      <c r="T93" s="326">
        <v>2.1572200000000001</v>
      </c>
      <c r="U93" s="326">
        <v>1.9946489999999999</v>
      </c>
      <c r="V93" s="326">
        <v>1.3933040000000001</v>
      </c>
      <c r="W93" s="326">
        <v>0.60552399999999995</v>
      </c>
      <c r="X93" s="326">
        <v>34.4</v>
      </c>
    </row>
    <row r="94" spans="12:24">
      <c r="L94" s="326">
        <f t="shared" si="6"/>
        <v>89</v>
      </c>
      <c r="M94" s="326" t="s">
        <v>132</v>
      </c>
      <c r="N94" s="326">
        <v>1.5431546000000001E-2</v>
      </c>
      <c r="O94" s="326">
        <v>9.7169999999999999E-3</v>
      </c>
      <c r="P94" s="326">
        <v>0.52740200000000004</v>
      </c>
      <c r="Q94" s="326">
        <v>0.27486699999999997</v>
      </c>
      <c r="R94" s="326">
        <v>-1.7319999999999999E-2</v>
      </c>
      <c r="S94" s="326">
        <v>-3.8300000000000001E-3</v>
      </c>
      <c r="T94" s="326">
        <v>1.9918130000000001</v>
      </c>
      <c r="U94" s="326">
        <v>2.0131649999999999</v>
      </c>
      <c r="V94" s="326">
        <v>1.412847</v>
      </c>
      <c r="W94" s="326">
        <v>0.58810700000000005</v>
      </c>
      <c r="X94" s="326">
        <v>37.159999999999997</v>
      </c>
    </row>
    <row r="95" spans="12:24">
      <c r="L95" s="326">
        <f t="shared" si="6"/>
        <v>90</v>
      </c>
      <c r="M95" s="326" t="s">
        <v>137</v>
      </c>
      <c r="N95" s="326">
        <v>1.545205E-2</v>
      </c>
      <c r="O95" s="326">
        <v>9.8099999999999993E-3</v>
      </c>
      <c r="P95" s="326">
        <v>0.53622999999999998</v>
      </c>
      <c r="Q95" s="326">
        <v>0.30637900000000001</v>
      </c>
      <c r="R95" s="326">
        <v>-1.5310000000000001E-2</v>
      </c>
      <c r="S95" s="326">
        <v>-1.9599999999999999E-3</v>
      </c>
      <c r="T95" s="326">
        <v>2.0389849999999998</v>
      </c>
      <c r="U95" s="326">
        <v>2.0839729999999999</v>
      </c>
      <c r="V95" s="326">
        <v>1.313404</v>
      </c>
      <c r="W95" s="326">
        <v>0.68656899999999998</v>
      </c>
      <c r="X95" s="326">
        <v>40.877000000000002</v>
      </c>
    </row>
    <row r="96" spans="12:24">
      <c r="L96" s="326">
        <f t="shared" si="6"/>
        <v>91</v>
      </c>
      <c r="M96" s="326" t="s">
        <v>138</v>
      </c>
      <c r="N96" s="257">
        <v>2.6917E-2</v>
      </c>
      <c r="O96" s="257">
        <v>4.9839999999999997E-3</v>
      </c>
      <c r="P96" s="257">
        <v>-0.43679000000000001</v>
      </c>
      <c r="Q96" s="257">
        <v>0.18764900000000001</v>
      </c>
      <c r="R96" s="257">
        <v>-1.0120000000000001E-2</v>
      </c>
      <c r="S96" s="257">
        <v>-2.5799999999999998E-3</v>
      </c>
      <c r="T96" s="257">
        <v>2.8325740000000001</v>
      </c>
      <c r="U96" s="257">
        <v>1.4666729999999999</v>
      </c>
      <c r="V96" s="257">
        <v>1.734567</v>
      </c>
      <c r="W96" s="257">
        <v>0.59145300000000001</v>
      </c>
      <c r="X96" s="326">
        <v>7.9</v>
      </c>
    </row>
    <row r="97" spans="12:24">
      <c r="L97" s="326">
        <f t="shared" si="6"/>
        <v>92</v>
      </c>
      <c r="M97" s="326" t="s">
        <v>139</v>
      </c>
      <c r="N97" s="257">
        <v>2.7044596000000001E-2</v>
      </c>
      <c r="O97" s="257">
        <v>4.862E-3</v>
      </c>
      <c r="P97" s="257">
        <v>-0.40522000000000002</v>
      </c>
      <c r="Q97" s="257">
        <v>0.23108899999999999</v>
      </c>
      <c r="R97" s="257">
        <v>-1.074E-2</v>
      </c>
      <c r="S97" s="257">
        <v>-2.49E-3</v>
      </c>
      <c r="T97" s="257">
        <v>2.95404</v>
      </c>
      <c r="U97" s="257">
        <v>1.512311</v>
      </c>
      <c r="V97" s="257">
        <v>1.2069639999999999</v>
      </c>
      <c r="W97" s="257">
        <v>0.68885700000000005</v>
      </c>
      <c r="X97" s="326">
        <v>36.229999999999997</v>
      </c>
    </row>
    <row r="98" spans="12:24">
      <c r="L98" s="326">
        <f t="shared" si="6"/>
        <v>93</v>
      </c>
      <c r="M98" s="326" t="s">
        <v>143</v>
      </c>
      <c r="N98" s="326">
        <v>2.1180000000000001E-2</v>
      </c>
      <c r="O98" s="326">
        <v>9.6579999999999999E-3</v>
      </c>
      <c r="P98" s="326">
        <v>-0.17829999999999999</v>
      </c>
      <c r="Q98" s="326">
        <v>0.28377200000000002</v>
      </c>
      <c r="R98" s="326">
        <v>-1.354E-2</v>
      </c>
      <c r="S98" s="326">
        <v>-7.5000000000000002E-4</v>
      </c>
      <c r="T98" s="326">
        <v>1.8796310000000001</v>
      </c>
      <c r="U98" s="326">
        <v>1.9726159999999999</v>
      </c>
      <c r="V98" s="326">
        <v>1.7306969999999999</v>
      </c>
      <c r="W98" s="326">
        <v>0.59067599999999998</v>
      </c>
      <c r="X98" s="326">
        <v>7.8970000000000002</v>
      </c>
    </row>
    <row r="99" spans="12:24">
      <c r="L99" s="326">
        <f t="shared" si="6"/>
        <v>94</v>
      </c>
      <c r="M99" s="326" t="s">
        <v>146</v>
      </c>
      <c r="N99" s="326">
        <v>2.1026E-2</v>
      </c>
      <c r="O99" s="326">
        <v>9.776E-3</v>
      </c>
      <c r="P99" s="326">
        <v>-0.30976999999999999</v>
      </c>
      <c r="Q99" s="326">
        <v>6.5781000000000006E-2</v>
      </c>
      <c r="R99" s="326">
        <v>-1.9390000000000001E-2</v>
      </c>
      <c r="S99" s="326">
        <v>-1.102E-2</v>
      </c>
      <c r="T99" s="326">
        <v>1.544861</v>
      </c>
      <c r="U99" s="326">
        <v>2.0906229999999999</v>
      </c>
      <c r="V99" s="326">
        <v>1.7270300000000001</v>
      </c>
      <c r="W99" s="326">
        <v>0.57849799999999996</v>
      </c>
      <c r="X99" s="326">
        <v>7.8970000000000002</v>
      </c>
    </row>
    <row r="100" spans="12:24">
      <c r="L100" s="326">
        <f t="shared" si="6"/>
        <v>95</v>
      </c>
      <c r="M100" s="326" t="s">
        <v>315</v>
      </c>
      <c r="N100" s="257">
        <v>3.9378999999999997E-2</v>
      </c>
      <c r="O100" s="257">
        <v>3.5775000000000001E-2</v>
      </c>
      <c r="P100" s="257">
        <v>-5.6527700000000003</v>
      </c>
      <c r="Q100" s="257">
        <v>-6.1698300000000001</v>
      </c>
      <c r="R100" s="257">
        <v>8.3610000000000004E-3</v>
      </c>
      <c r="S100" s="257">
        <v>2.1114000000000001E-2</v>
      </c>
      <c r="T100" s="257">
        <v>3.722864</v>
      </c>
      <c r="U100" s="257">
        <v>1.965306</v>
      </c>
      <c r="V100" s="257">
        <v>1.4929079999999999</v>
      </c>
      <c r="W100" s="257">
        <v>0.62307000000000001</v>
      </c>
      <c r="X100" s="326">
        <v>6.782</v>
      </c>
    </row>
    <row r="101" spans="12:24">
      <c r="L101" s="326">
        <f t="shared" si="6"/>
        <v>96</v>
      </c>
      <c r="M101" s="326" t="s">
        <v>322</v>
      </c>
      <c r="N101" s="257">
        <v>2.3508000000000001E-2</v>
      </c>
      <c r="O101" s="257">
        <v>4.5510000000000004E-3</v>
      </c>
      <c r="P101" s="257">
        <v>-0.32590999999999998</v>
      </c>
      <c r="Q101" s="257">
        <v>1.643E-2</v>
      </c>
      <c r="R101" s="257">
        <v>-8.3899999999999999E-3</v>
      </c>
      <c r="S101" s="257">
        <v>-3.3800000000000002E-3</v>
      </c>
      <c r="T101" s="257">
        <v>2.841326</v>
      </c>
      <c r="U101" s="257">
        <v>1.694836</v>
      </c>
      <c r="V101" s="257">
        <v>1.311291</v>
      </c>
      <c r="W101" s="257">
        <v>0.70158500000000001</v>
      </c>
      <c r="X101" s="326">
        <v>40.200000000000003</v>
      </c>
    </row>
    <row r="102" spans="12:24">
      <c r="L102" s="257">
        <f t="shared" si="6"/>
        <v>97</v>
      </c>
      <c r="M102" s="326" t="s">
        <v>320</v>
      </c>
      <c r="N102" s="257">
        <v>3.8614000000000002E-2</v>
      </c>
      <c r="O102" s="257">
        <v>3.4951999999999997E-2</v>
      </c>
      <c r="P102" s="257">
        <v>-4.8562500000000002</v>
      </c>
      <c r="Q102" s="257">
        <v>-5.8323400000000003</v>
      </c>
      <c r="R102" s="257">
        <v>1.0311000000000001E-2</v>
      </c>
      <c r="S102" s="257">
        <v>2.1343999999999998E-2</v>
      </c>
      <c r="T102" s="257">
        <v>3.023927</v>
      </c>
      <c r="U102" s="257">
        <v>2.0215719999999999</v>
      </c>
      <c r="V102" s="257">
        <v>1.394253</v>
      </c>
      <c r="W102" s="257">
        <v>0.69867199999999996</v>
      </c>
      <c r="X102" s="326">
        <v>161.65100000000001</v>
      </c>
    </row>
    <row r="103" spans="12:24">
      <c r="L103" s="326">
        <f t="shared" si="6"/>
        <v>98</v>
      </c>
      <c r="M103" s="326" t="s">
        <v>321</v>
      </c>
      <c r="N103" s="257">
        <v>3.6163000000000001E-2</v>
      </c>
      <c r="O103" s="257">
        <v>4.9196999999999998E-2</v>
      </c>
      <c r="P103" s="257">
        <v>-5.09755</v>
      </c>
      <c r="Q103" s="257">
        <v>-8.82104</v>
      </c>
      <c r="R103" s="257">
        <v>1.7543E-2</v>
      </c>
      <c r="S103" s="257">
        <v>2.4126000000000002E-2</v>
      </c>
      <c r="T103" s="257">
        <v>2.3303370000000001</v>
      </c>
      <c r="U103" s="257">
        <v>1.6295729999999999</v>
      </c>
      <c r="V103" s="257">
        <v>1.4059809999999999</v>
      </c>
      <c r="W103" s="257">
        <v>0.70816900000000005</v>
      </c>
      <c r="X103" s="326">
        <v>161.65100000000001</v>
      </c>
    </row>
    <row r="104" spans="12:24">
      <c r="L104" s="326">
        <f t="shared" si="6"/>
        <v>99</v>
      </c>
      <c r="M104" s="326" t="s">
        <v>323</v>
      </c>
      <c r="N104" s="257">
        <v>2.1041000000000001E-2</v>
      </c>
      <c r="O104" s="257">
        <v>2.4329999999999998E-3</v>
      </c>
      <c r="P104" s="257">
        <v>-0.18778</v>
      </c>
      <c r="Q104" s="257">
        <v>0.325013</v>
      </c>
      <c r="R104" s="257">
        <v>-1.426E-2</v>
      </c>
      <c r="S104" s="257">
        <v>-1.91E-3</v>
      </c>
      <c r="T104" s="257">
        <v>1.6823939999999999</v>
      </c>
      <c r="U104" s="257">
        <v>1.3974839999999999</v>
      </c>
      <c r="V104" s="257">
        <v>1.402709</v>
      </c>
      <c r="W104" s="257">
        <v>0.61407</v>
      </c>
      <c r="X104" s="326">
        <v>161.65100000000001</v>
      </c>
    </row>
    <row r="105" spans="12:24">
      <c r="L105" s="326">
        <f t="shared" si="6"/>
        <v>100</v>
      </c>
      <c r="M105" s="257" t="s">
        <v>324</v>
      </c>
      <c r="N105" s="257">
        <v>2.2013897000000001E-2</v>
      </c>
      <c r="O105" s="257">
        <v>9.7289999999999998E-3</v>
      </c>
      <c r="P105" s="257">
        <v>-0.23805999999999999</v>
      </c>
      <c r="Q105" s="257">
        <v>0.28970800000000002</v>
      </c>
      <c r="R105" s="257">
        <v>-1.521E-2</v>
      </c>
      <c r="S105" s="257">
        <v>-3.0000000000000001E-3</v>
      </c>
      <c r="T105" s="257">
        <v>1.910884</v>
      </c>
      <c r="U105" s="257">
        <v>2.0877089999999998</v>
      </c>
      <c r="V105" s="257">
        <v>1.3689150000000001</v>
      </c>
      <c r="W105" s="257">
        <v>0.64956700000000001</v>
      </c>
      <c r="X105" s="326">
        <v>37.159999999999997</v>
      </c>
    </row>
    <row r="106" spans="12:24">
      <c r="L106" s="326">
        <f t="shared" si="6"/>
        <v>101</v>
      </c>
      <c r="M106" s="326" t="s">
        <v>325</v>
      </c>
      <c r="N106" s="257">
        <v>1.5642812999999998E-2</v>
      </c>
      <c r="O106" s="257">
        <v>9.7509999999999993E-3</v>
      </c>
      <c r="P106" s="257">
        <v>0.51114000000000004</v>
      </c>
      <c r="Q106" s="257">
        <v>0.27335799999999999</v>
      </c>
      <c r="R106" s="257">
        <v>-1.668E-2</v>
      </c>
      <c r="S106" s="257">
        <v>-3.1199999999999999E-3</v>
      </c>
      <c r="T106" s="257">
        <v>2.0209169999999999</v>
      </c>
      <c r="U106" s="257">
        <v>2.028737</v>
      </c>
      <c r="V106" s="257">
        <v>1.3597459999999999</v>
      </c>
      <c r="W106" s="257">
        <v>0.63939999999999997</v>
      </c>
      <c r="X106" s="326">
        <v>37.159999999999997</v>
      </c>
    </row>
    <row r="107" spans="12:24">
      <c r="L107" s="326">
        <f t="shared" si="6"/>
        <v>102</v>
      </c>
      <c r="M107" s="326" t="s">
        <v>326</v>
      </c>
      <c r="N107" s="257">
        <v>2.1399999999999999E-2</v>
      </c>
      <c r="O107" s="257">
        <v>1.0019E-2</v>
      </c>
      <c r="P107" s="257">
        <v>-0.17333000000000001</v>
      </c>
      <c r="Q107" s="257">
        <v>0.27700900000000001</v>
      </c>
      <c r="R107" s="257">
        <v>-1.3469999999999999E-2</v>
      </c>
      <c r="S107" s="257">
        <v>-1.6999999999999999E-3</v>
      </c>
      <c r="T107" s="257">
        <v>1.8980900000000001</v>
      </c>
      <c r="U107" s="257">
        <v>2.1499039999999998</v>
      </c>
      <c r="V107" s="257">
        <v>1.403313</v>
      </c>
      <c r="W107" s="257">
        <v>0.61844100000000002</v>
      </c>
      <c r="X107" s="326">
        <v>161.65100000000001</v>
      </c>
    </row>
    <row r="108" spans="12:24">
      <c r="L108" s="326">
        <f t="shared" si="6"/>
        <v>103</v>
      </c>
      <c r="M108" s="326" t="s">
        <v>327</v>
      </c>
      <c r="N108" s="257">
        <v>1.9928000000000001E-2</v>
      </c>
      <c r="O108" s="257">
        <v>3.4129999999999998E-3</v>
      </c>
      <c r="P108" s="257">
        <v>-6.9870000000000002E-2</v>
      </c>
      <c r="Q108" s="257">
        <v>0.28220899999999999</v>
      </c>
      <c r="R108" s="257">
        <v>-6.8399999999999997E-3</v>
      </c>
      <c r="S108" s="257">
        <v>5.6620000000000004E-3</v>
      </c>
      <c r="T108" s="257">
        <v>1.6287020000000001</v>
      </c>
      <c r="U108" s="257">
        <v>0.98793200000000003</v>
      </c>
      <c r="V108" s="257">
        <v>1.403132</v>
      </c>
      <c r="W108" s="257">
        <v>0.61849100000000001</v>
      </c>
      <c r="X108" s="326">
        <v>161.65100000000001</v>
      </c>
    </row>
    <row r="109" spans="12:24">
      <c r="L109" s="326">
        <f t="shared" si="6"/>
        <v>104</v>
      </c>
      <c r="M109" s="326" t="s">
        <v>328</v>
      </c>
      <c r="N109" s="326">
        <v>2.1318E-2</v>
      </c>
      <c r="O109" s="326">
        <v>1.0102999999999999E-2</v>
      </c>
      <c r="P109" s="326">
        <v>-0.16743</v>
      </c>
      <c r="Q109" s="326">
        <v>0.268011</v>
      </c>
      <c r="R109" s="326">
        <v>-1.43E-2</v>
      </c>
      <c r="S109" s="326">
        <v>-2.3800000000000002E-3</v>
      </c>
      <c r="T109" s="326">
        <v>1.9119740000000001</v>
      </c>
      <c r="U109" s="326">
        <v>2.1440779999999999</v>
      </c>
      <c r="V109" s="326">
        <v>1.43588</v>
      </c>
      <c r="W109" s="326">
        <v>0.58681300000000003</v>
      </c>
      <c r="X109" s="326">
        <v>8</v>
      </c>
    </row>
    <row r="110" spans="12:24">
      <c r="L110" s="326">
        <f t="shared" si="6"/>
        <v>105</v>
      </c>
      <c r="M110" s="326" t="s">
        <v>329</v>
      </c>
      <c r="N110" s="326">
        <v>2.1129999999999999E-2</v>
      </c>
      <c r="O110" s="326">
        <v>9.9270000000000001E-3</v>
      </c>
      <c r="P110" s="326">
        <v>-0.16955999999999999</v>
      </c>
      <c r="Q110" s="326">
        <v>0.26905800000000002</v>
      </c>
      <c r="R110" s="326">
        <v>-1.44E-2</v>
      </c>
      <c r="S110" s="326">
        <v>-2.9199999999999999E-3</v>
      </c>
      <c r="T110" s="326">
        <v>1.8800410000000001</v>
      </c>
      <c r="U110" s="326">
        <v>2.1510790000000002</v>
      </c>
      <c r="V110" s="326">
        <v>1.568573</v>
      </c>
      <c r="W110" s="326">
        <v>0.45470500000000003</v>
      </c>
      <c r="X110" s="326">
        <v>8</v>
      </c>
    </row>
    <row r="111" spans="12:24">
      <c r="L111" s="326">
        <f t="shared" si="6"/>
        <v>106</v>
      </c>
      <c r="M111" s="326" t="s">
        <v>330</v>
      </c>
      <c r="N111" s="326">
        <v>2.3636999999999998E-2</v>
      </c>
      <c r="O111" s="326">
        <v>4.7140000000000003E-3</v>
      </c>
      <c r="P111" s="326">
        <v>-0.36846000000000001</v>
      </c>
      <c r="Q111" s="326">
        <v>-2.647E-2</v>
      </c>
      <c r="R111" s="326">
        <v>-9.3100000000000006E-3</v>
      </c>
      <c r="S111" s="326">
        <v>-4.2900000000000004E-3</v>
      </c>
      <c r="T111" s="326">
        <v>2.8847529999999999</v>
      </c>
      <c r="U111" s="326">
        <v>1.77732</v>
      </c>
      <c r="V111" s="326">
        <v>1.4318409999999999</v>
      </c>
      <c r="W111" s="326">
        <v>0.58357300000000001</v>
      </c>
      <c r="X111" s="326">
        <v>8</v>
      </c>
    </row>
    <row r="112" spans="12:24">
      <c r="L112" s="326">
        <f t="shared" si="6"/>
        <v>107</v>
      </c>
      <c r="M112" s="326" t="s">
        <v>338</v>
      </c>
      <c r="N112" s="326">
        <v>2.3504000000000001E-2</v>
      </c>
      <c r="O112" s="326">
        <v>4.6909999999999999E-3</v>
      </c>
      <c r="P112" s="326">
        <v>-0.35944999999999999</v>
      </c>
      <c r="Q112" s="326">
        <v>-2.5600000000000001E-2</v>
      </c>
      <c r="R112" s="326">
        <v>-9.1900000000000003E-3</v>
      </c>
      <c r="S112" s="326">
        <v>-4.8700000000000002E-3</v>
      </c>
      <c r="T112" s="326">
        <v>2.8044920000000002</v>
      </c>
      <c r="U112" s="326">
        <v>1.7415400000000001</v>
      </c>
      <c r="V112" s="326">
        <v>1.5642659999999999</v>
      </c>
      <c r="W112" s="326">
        <v>0.45056800000000002</v>
      </c>
      <c r="X112" s="326">
        <v>8</v>
      </c>
    </row>
    <row r="113" spans="12:24">
      <c r="L113" s="326">
        <f t="shared" si="6"/>
        <v>108</v>
      </c>
      <c r="M113" s="326" t="s">
        <v>339</v>
      </c>
      <c r="N113" s="326">
        <v>1.5733E-2</v>
      </c>
      <c r="O113" s="326">
        <v>7.2810000000000001E-3</v>
      </c>
      <c r="P113" s="326">
        <v>-0.24013999999999999</v>
      </c>
      <c r="Q113" s="326">
        <v>-3.4009999999999999E-2</v>
      </c>
      <c r="R113" s="326">
        <v>-2.019E-2</v>
      </c>
      <c r="S113" s="326">
        <v>-1.255E-2</v>
      </c>
      <c r="T113" s="326">
        <v>2.5943429999999998</v>
      </c>
      <c r="U113" s="326">
        <v>2.9013610000000001</v>
      </c>
      <c r="V113" s="326">
        <v>1.431894</v>
      </c>
      <c r="W113" s="326">
        <v>0.58450000000000002</v>
      </c>
      <c r="X113" s="326">
        <v>8.0830000000000002</v>
      </c>
    </row>
    <row r="114" spans="12:24">
      <c r="L114" s="326">
        <f t="shared" si="6"/>
        <v>109</v>
      </c>
      <c r="M114" s="326" t="s">
        <v>331</v>
      </c>
      <c r="N114" s="326">
        <v>2.6960000000000001E-2</v>
      </c>
      <c r="O114" s="326">
        <v>1.3077E-2</v>
      </c>
      <c r="P114" s="326">
        <v>-0.81308999999999998</v>
      </c>
      <c r="Q114" s="326">
        <v>-0.22066</v>
      </c>
      <c r="R114" s="326">
        <v>-1.24E-2</v>
      </c>
      <c r="S114" s="326">
        <v>4.7410000000000004E-3</v>
      </c>
      <c r="T114" s="326">
        <v>2.4818829999999998</v>
      </c>
      <c r="U114" s="326">
        <v>1.931918</v>
      </c>
      <c r="V114" s="326">
        <v>1.432707</v>
      </c>
      <c r="W114" s="326">
        <v>0.58966300000000005</v>
      </c>
      <c r="X114" s="326">
        <v>8</v>
      </c>
    </row>
    <row r="115" spans="12:24">
      <c r="L115" s="326">
        <f t="shared" si="6"/>
        <v>110</v>
      </c>
      <c r="M115" s="326" t="s">
        <v>332</v>
      </c>
      <c r="N115" s="326">
        <v>2.3368E-2</v>
      </c>
      <c r="O115" s="326">
        <v>1.0314E-2</v>
      </c>
      <c r="P115" s="326">
        <v>-0.35742000000000002</v>
      </c>
      <c r="Q115" s="326">
        <v>0.13292399999999999</v>
      </c>
      <c r="R115" s="326">
        <v>-1.4789999999999999E-2</v>
      </c>
      <c r="S115" s="326">
        <v>-1.2600000000000001E-3</v>
      </c>
      <c r="T115" s="326">
        <v>1.437351</v>
      </c>
      <c r="U115" s="326">
        <v>1.4178649999999999</v>
      </c>
      <c r="V115" s="326">
        <v>1.4323349999999999</v>
      </c>
      <c r="W115" s="326">
        <v>0.57339899999999999</v>
      </c>
      <c r="X115" s="326">
        <v>8</v>
      </c>
    </row>
    <row r="116" spans="12:24">
      <c r="L116" s="326">
        <f t="shared" si="6"/>
        <v>111</v>
      </c>
      <c r="M116" s="326" t="s">
        <v>316</v>
      </c>
      <c r="N116" s="326">
        <v>4.5767000000000002E-2</v>
      </c>
      <c r="O116" s="326">
        <v>3.2635999999999998E-2</v>
      </c>
      <c r="P116" s="326">
        <v>-6.4727199999999998</v>
      </c>
      <c r="Q116" s="326">
        <v>-5.4736599999999997</v>
      </c>
      <c r="R116" s="326">
        <v>-2.5500000000000002E-3</v>
      </c>
      <c r="S116" s="326">
        <v>1.7013E-2</v>
      </c>
      <c r="T116" s="326">
        <v>5.2666789999999999</v>
      </c>
      <c r="U116" s="326">
        <v>2.6443159999999999</v>
      </c>
      <c r="V116" s="326">
        <v>1.477015</v>
      </c>
      <c r="W116" s="326">
        <v>0.62897899999999995</v>
      </c>
      <c r="X116" s="326">
        <v>6.782</v>
      </c>
    </row>
    <row r="117" spans="12:24">
      <c r="L117" s="326">
        <f t="shared" si="6"/>
        <v>112</v>
      </c>
      <c r="M117" s="326" t="s">
        <v>317</v>
      </c>
      <c r="N117" s="326">
        <v>4.6355E-2</v>
      </c>
      <c r="O117" s="326">
        <v>3.4132000000000003E-2</v>
      </c>
      <c r="P117" s="326">
        <v>-6.3139799999999999</v>
      </c>
      <c r="Q117" s="326">
        <v>-5.5338000000000003</v>
      </c>
      <c r="R117" s="326">
        <v>-9.1800000000000007E-3</v>
      </c>
      <c r="S117" s="326">
        <v>1.3691999999999999E-2</v>
      </c>
      <c r="T117" s="326">
        <v>6.0895400000000004</v>
      </c>
      <c r="U117" s="326">
        <v>3.094147</v>
      </c>
      <c r="V117" s="326">
        <v>1.537161</v>
      </c>
      <c r="W117" s="326">
        <v>0.56322000000000005</v>
      </c>
      <c r="X117" s="326">
        <v>6.782</v>
      </c>
    </row>
    <row r="118" spans="12:24">
      <c r="L118" s="326">
        <v>113</v>
      </c>
      <c r="M118" s="326" t="s">
        <v>318</v>
      </c>
      <c r="N118" s="326">
        <v>4.2308999999999999E-2</v>
      </c>
      <c r="O118" s="326">
        <v>3.39E-2</v>
      </c>
      <c r="P118" s="326">
        <v>-6.1085000000000003</v>
      </c>
      <c r="Q118" s="326">
        <v>-5.9232800000000001</v>
      </c>
      <c r="R118" s="326">
        <v>2.7299999999999998E-3</v>
      </c>
      <c r="S118" s="326">
        <v>1.8252000000000001E-2</v>
      </c>
      <c r="T118" s="326">
        <v>4.510389</v>
      </c>
      <c r="U118" s="326">
        <v>2.493303</v>
      </c>
      <c r="V118" s="326">
        <v>1.5897680000000001</v>
      </c>
      <c r="W118" s="326">
        <v>0.527389</v>
      </c>
      <c r="X118" s="326">
        <v>8.0830000000000002</v>
      </c>
    </row>
    <row r="119" spans="12:24">
      <c r="L119" s="326">
        <v>114</v>
      </c>
      <c r="M119" s="326" t="s">
        <v>319</v>
      </c>
      <c r="N119" s="326">
        <v>3.7248999999999997E-2</v>
      </c>
      <c r="O119" s="326">
        <v>4.1711999999999999E-2</v>
      </c>
      <c r="P119" s="326">
        <v>-5.6416199999999996</v>
      </c>
      <c r="Q119" s="326">
        <v>-7.5143199999999997</v>
      </c>
      <c r="R119" s="326">
        <v>1.158E-2</v>
      </c>
      <c r="S119" s="326">
        <v>2.1836999999999999E-2</v>
      </c>
      <c r="T119" s="326">
        <v>3.356312</v>
      </c>
      <c r="U119" s="326">
        <v>1.904927</v>
      </c>
      <c r="V119" s="326">
        <v>1.5333429999999999</v>
      </c>
      <c r="W119" s="326">
        <v>0.59750999999999999</v>
      </c>
      <c r="X119" s="326">
        <v>8.0830000000000002</v>
      </c>
    </row>
  </sheetData>
  <mergeCells count="1">
    <mergeCell ref="F19:G19"/>
  </mergeCells>
  <phoneticPr fontId="52"/>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1265" r:id="rId4" name="Drop Down 1">
              <controlPr defaultSize="0" autoLine="0" autoPict="0">
                <anchor moveWithCells="1">
                  <from>
                    <xdr:col>3</xdr:col>
                    <xdr:colOff>0</xdr:colOff>
                    <xdr:row>10</xdr:row>
                    <xdr:rowOff>180975</xdr:rowOff>
                  </from>
                  <to>
                    <xdr:col>4</xdr:col>
                    <xdr:colOff>514350</xdr:colOff>
                    <xdr:row>11</xdr:row>
                    <xdr:rowOff>171450</xdr:rowOff>
                  </to>
                </anchor>
              </controlPr>
            </control>
          </mc:Choice>
        </mc:AlternateContent>
        <mc:AlternateContent xmlns:mc="http://schemas.openxmlformats.org/markup-compatibility/2006">
          <mc:Choice Requires="x14">
            <control shapeId="11266" r:id="rId5" name="Option Button 2">
              <controlPr defaultSize="0" autoFill="0" autoLine="0" autoPict="0">
                <anchor moveWithCells="1">
                  <from>
                    <xdr:col>3</xdr:col>
                    <xdr:colOff>47625</xdr:colOff>
                    <xdr:row>19</xdr:row>
                    <xdr:rowOff>9525</xdr:rowOff>
                  </from>
                  <to>
                    <xdr:col>4</xdr:col>
                    <xdr:colOff>847725</xdr:colOff>
                    <xdr:row>20</xdr:row>
                    <xdr:rowOff>9525</xdr:rowOff>
                  </to>
                </anchor>
              </controlPr>
            </control>
          </mc:Choice>
        </mc:AlternateContent>
        <mc:AlternateContent xmlns:mc="http://schemas.openxmlformats.org/markup-compatibility/2006">
          <mc:Choice Requires="x14">
            <control shapeId="11267" r:id="rId6" name="Option Button 3">
              <controlPr defaultSize="0" autoFill="0" autoLine="0" autoPict="0">
                <anchor moveWithCells="1">
                  <from>
                    <xdr:col>3</xdr:col>
                    <xdr:colOff>47625</xdr:colOff>
                    <xdr:row>19</xdr:row>
                    <xdr:rowOff>161925</xdr:rowOff>
                  </from>
                  <to>
                    <xdr:col>4</xdr:col>
                    <xdr:colOff>847725</xdr:colOff>
                    <xdr:row>20</xdr:row>
                    <xdr:rowOff>161925</xdr:rowOff>
                  </to>
                </anchor>
              </controlPr>
            </control>
          </mc:Choice>
        </mc:AlternateContent>
        <mc:AlternateContent xmlns:mc="http://schemas.openxmlformats.org/markup-compatibility/2006">
          <mc:Choice Requires="x14">
            <control shapeId="11268" r:id="rId7" name="Option Button 4">
              <controlPr defaultSize="0" autoFill="0" autoLine="0" autoPict="0">
                <anchor moveWithCells="1">
                  <from>
                    <xdr:col>3</xdr:col>
                    <xdr:colOff>57150</xdr:colOff>
                    <xdr:row>22</xdr:row>
                    <xdr:rowOff>9525</xdr:rowOff>
                  </from>
                  <to>
                    <xdr:col>3</xdr:col>
                    <xdr:colOff>657225</xdr:colOff>
                    <xdr:row>23</xdr:row>
                    <xdr:rowOff>0</xdr:rowOff>
                  </to>
                </anchor>
              </controlPr>
            </control>
          </mc:Choice>
        </mc:AlternateContent>
        <mc:AlternateContent xmlns:mc="http://schemas.openxmlformats.org/markup-compatibility/2006">
          <mc:Choice Requires="x14">
            <control shapeId="11269" r:id="rId8" name="Option Button 5">
              <controlPr defaultSize="0" autoFill="0" autoLine="0" autoPict="0">
                <anchor moveWithCells="1">
                  <from>
                    <xdr:col>3</xdr:col>
                    <xdr:colOff>57150</xdr:colOff>
                    <xdr:row>22</xdr:row>
                    <xdr:rowOff>161925</xdr:rowOff>
                  </from>
                  <to>
                    <xdr:col>3</xdr:col>
                    <xdr:colOff>657225</xdr:colOff>
                    <xdr:row>23</xdr:row>
                    <xdr:rowOff>152400</xdr:rowOff>
                  </to>
                </anchor>
              </controlPr>
            </control>
          </mc:Choice>
        </mc:AlternateContent>
        <mc:AlternateContent xmlns:mc="http://schemas.openxmlformats.org/markup-compatibility/2006">
          <mc:Choice Requires="x14">
            <control shapeId="11270" r:id="rId9" name="Option Button 6">
              <controlPr defaultSize="0" autoFill="0" autoLine="0" autoPict="0">
                <anchor moveWithCells="1">
                  <from>
                    <xdr:col>3</xdr:col>
                    <xdr:colOff>47625</xdr:colOff>
                    <xdr:row>23</xdr:row>
                    <xdr:rowOff>152400</xdr:rowOff>
                  </from>
                  <to>
                    <xdr:col>3</xdr:col>
                    <xdr:colOff>638175</xdr:colOff>
                    <xdr:row>24</xdr:row>
                    <xdr:rowOff>133350</xdr:rowOff>
                  </to>
                </anchor>
              </controlPr>
            </control>
          </mc:Choice>
        </mc:AlternateContent>
        <mc:AlternateContent xmlns:mc="http://schemas.openxmlformats.org/markup-compatibility/2006">
          <mc:Choice Requires="x14">
            <control shapeId="11271" r:id="rId10" name="Group Box 7">
              <controlPr defaultSize="0" autoFill="0" autoPict="0">
                <anchor moveWithCells="1">
                  <from>
                    <xdr:col>3</xdr:col>
                    <xdr:colOff>0</xdr:colOff>
                    <xdr:row>18</xdr:row>
                    <xdr:rowOff>95250</xdr:rowOff>
                  </from>
                  <to>
                    <xdr:col>4</xdr:col>
                    <xdr:colOff>733425</xdr:colOff>
                    <xdr:row>21</xdr:row>
                    <xdr:rowOff>38100</xdr:rowOff>
                  </to>
                </anchor>
              </controlPr>
            </control>
          </mc:Choice>
        </mc:AlternateContent>
        <mc:AlternateContent xmlns:mc="http://schemas.openxmlformats.org/markup-compatibility/2006">
          <mc:Choice Requires="x14">
            <control shapeId="11272" r:id="rId11" name="Group Box 8">
              <controlPr defaultSize="0" autoFill="0" autoPict="0">
                <anchor moveWithCells="1">
                  <from>
                    <xdr:col>3</xdr:col>
                    <xdr:colOff>19050</xdr:colOff>
                    <xdr:row>21</xdr:row>
                    <xdr:rowOff>104775</xdr:rowOff>
                  </from>
                  <to>
                    <xdr:col>5</xdr:col>
                    <xdr:colOff>0</xdr:colOff>
                    <xdr:row>25</xdr:row>
                    <xdr:rowOff>0</xdr:rowOff>
                  </to>
                </anchor>
              </controlPr>
            </control>
          </mc:Choice>
        </mc:AlternateContent>
        <mc:AlternateContent xmlns:mc="http://schemas.openxmlformats.org/markup-compatibility/2006">
          <mc:Choice Requires="x14">
            <control shapeId="11277" r:id="rId12" name="Option Button 13">
              <controlPr defaultSize="0" autoFill="0" autoLine="0" autoPict="0">
                <anchor moveWithCells="1">
                  <from>
                    <xdr:col>3</xdr:col>
                    <xdr:colOff>57150</xdr:colOff>
                    <xdr:row>25</xdr:row>
                    <xdr:rowOff>133350</xdr:rowOff>
                  </from>
                  <to>
                    <xdr:col>3</xdr:col>
                    <xdr:colOff>609600</xdr:colOff>
                    <xdr:row>26</xdr:row>
                    <xdr:rowOff>123825</xdr:rowOff>
                  </to>
                </anchor>
              </controlPr>
            </control>
          </mc:Choice>
        </mc:AlternateContent>
        <mc:AlternateContent xmlns:mc="http://schemas.openxmlformats.org/markup-compatibility/2006">
          <mc:Choice Requires="x14">
            <control shapeId="11278" r:id="rId13" name="Option Button 14">
              <controlPr defaultSize="0" autoFill="0" autoLine="0" autoPict="0">
                <anchor moveWithCells="1">
                  <from>
                    <xdr:col>3</xdr:col>
                    <xdr:colOff>57150</xdr:colOff>
                    <xdr:row>26</xdr:row>
                    <xdr:rowOff>104775</xdr:rowOff>
                  </from>
                  <to>
                    <xdr:col>3</xdr:col>
                    <xdr:colOff>609600</xdr:colOff>
                    <xdr:row>27</xdr:row>
                    <xdr:rowOff>95250</xdr:rowOff>
                  </to>
                </anchor>
              </controlPr>
            </control>
          </mc:Choice>
        </mc:AlternateContent>
        <mc:AlternateContent xmlns:mc="http://schemas.openxmlformats.org/markup-compatibility/2006">
          <mc:Choice Requires="x14">
            <control shapeId="11279" r:id="rId14" name="Option Button 15">
              <controlPr defaultSize="0" autoFill="0" autoLine="0" autoPict="0">
                <anchor moveWithCells="1">
                  <from>
                    <xdr:col>3</xdr:col>
                    <xdr:colOff>47625</xdr:colOff>
                    <xdr:row>27</xdr:row>
                    <xdr:rowOff>95250</xdr:rowOff>
                  </from>
                  <to>
                    <xdr:col>3</xdr:col>
                    <xdr:colOff>600075</xdr:colOff>
                    <xdr:row>28</xdr:row>
                    <xdr:rowOff>76200</xdr:rowOff>
                  </to>
                </anchor>
              </controlPr>
            </control>
          </mc:Choice>
        </mc:AlternateContent>
        <mc:AlternateContent xmlns:mc="http://schemas.openxmlformats.org/markup-compatibility/2006">
          <mc:Choice Requires="x14">
            <control shapeId="11280" r:id="rId15" name="Group Box 16">
              <controlPr defaultSize="0" autoFill="0" autoPict="0">
                <anchor moveWithCells="1">
                  <from>
                    <xdr:col>3</xdr:col>
                    <xdr:colOff>19050</xdr:colOff>
                    <xdr:row>25</xdr:row>
                    <xdr:rowOff>47625</xdr:rowOff>
                  </from>
                  <to>
                    <xdr:col>4</xdr:col>
                    <xdr:colOff>742950</xdr:colOff>
                    <xdr:row>29</xdr:row>
                    <xdr:rowOff>142875</xdr:rowOff>
                  </to>
                </anchor>
              </controlPr>
            </control>
          </mc:Choice>
        </mc:AlternateContent>
        <mc:AlternateContent xmlns:mc="http://schemas.openxmlformats.org/markup-compatibility/2006">
          <mc:Choice Requires="x14">
            <control shapeId="11281" r:id="rId16" name="Drop Down 17">
              <controlPr defaultSize="0" autoLine="0" autoPict="0">
                <anchor moveWithCells="1">
                  <from>
                    <xdr:col>5</xdr:col>
                    <xdr:colOff>9525</xdr:colOff>
                    <xdr:row>10</xdr:row>
                    <xdr:rowOff>171450</xdr:rowOff>
                  </from>
                  <to>
                    <xdr:col>5</xdr:col>
                    <xdr:colOff>1304925</xdr:colOff>
                    <xdr:row>11</xdr:row>
                    <xdr:rowOff>180975</xdr:rowOff>
                  </to>
                </anchor>
              </controlPr>
            </control>
          </mc:Choice>
        </mc:AlternateContent>
        <mc:AlternateContent xmlns:mc="http://schemas.openxmlformats.org/markup-compatibility/2006">
          <mc:Choice Requires="x14">
            <control shapeId="11282" r:id="rId17" name="Drop Down 18">
              <controlPr defaultSize="0" autoLine="0" autoPict="0">
                <anchor moveWithCells="1">
                  <from>
                    <xdr:col>6</xdr:col>
                    <xdr:colOff>9525</xdr:colOff>
                    <xdr:row>10</xdr:row>
                    <xdr:rowOff>171450</xdr:rowOff>
                  </from>
                  <to>
                    <xdr:col>6</xdr:col>
                    <xdr:colOff>1304925</xdr:colOff>
                    <xdr:row>11</xdr:row>
                    <xdr:rowOff>180975</xdr:rowOff>
                  </to>
                </anchor>
              </controlPr>
            </control>
          </mc:Choice>
        </mc:AlternateContent>
        <mc:AlternateContent xmlns:mc="http://schemas.openxmlformats.org/markup-compatibility/2006">
          <mc:Choice Requires="x14">
            <control shapeId="11283" r:id="rId18" name="Option Button 19">
              <controlPr defaultSize="0" autoFill="0" autoLine="0" autoPict="0">
                <anchor moveWithCells="1">
                  <from>
                    <xdr:col>3</xdr:col>
                    <xdr:colOff>47625</xdr:colOff>
                    <xdr:row>28</xdr:row>
                    <xdr:rowOff>76200</xdr:rowOff>
                  </from>
                  <to>
                    <xdr:col>3</xdr:col>
                    <xdr:colOff>600075</xdr:colOff>
                    <xdr:row>29</xdr:row>
                    <xdr:rowOff>57150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7"/>
  <sheetViews>
    <sheetView workbookViewId="0">
      <selection activeCell="N35" sqref="N35"/>
    </sheetView>
  </sheetViews>
  <sheetFormatPr defaultRowHeight="12.75"/>
  <cols>
    <col min="1" max="1" width="21" customWidth="1"/>
    <col min="2" max="13" width="11.7109375" customWidth="1"/>
  </cols>
  <sheetData>
    <row r="1" spans="1:25">
      <c r="A1" s="190" t="s">
        <v>257</v>
      </c>
      <c r="B1" s="191"/>
      <c r="C1" s="191"/>
      <c r="D1" s="191"/>
      <c r="E1" s="191"/>
      <c r="F1" s="191"/>
      <c r="G1" s="191"/>
      <c r="H1" s="191"/>
      <c r="I1" s="191"/>
      <c r="J1" s="191"/>
      <c r="K1" s="191"/>
      <c r="L1" s="191"/>
      <c r="M1" s="191"/>
      <c r="N1" s="191"/>
      <c r="O1" s="191"/>
      <c r="P1" s="191"/>
      <c r="Q1" s="191"/>
      <c r="R1" s="191"/>
      <c r="S1" s="191"/>
      <c r="T1" s="191"/>
      <c r="U1" s="191"/>
      <c r="V1" s="191"/>
      <c r="W1" s="191"/>
      <c r="X1" s="191"/>
      <c r="Y1" s="191"/>
    </row>
    <row r="2" spans="1:25">
      <c r="A2" s="190" t="s">
        <v>258</v>
      </c>
      <c r="B2" s="191"/>
      <c r="C2" s="191"/>
      <c r="D2" s="191"/>
      <c r="E2" s="191"/>
      <c r="F2" s="191"/>
      <c r="G2" s="191"/>
      <c r="H2" s="191"/>
      <c r="I2" s="191"/>
      <c r="J2" s="191"/>
      <c r="K2" s="191"/>
      <c r="L2" s="191"/>
      <c r="M2" s="191"/>
      <c r="N2" s="191"/>
      <c r="O2" s="191"/>
      <c r="P2" s="191"/>
      <c r="Q2" s="191"/>
      <c r="R2" s="191"/>
      <c r="S2" s="191"/>
      <c r="T2" s="191"/>
      <c r="U2" s="191"/>
      <c r="V2" s="191"/>
      <c r="W2" s="191"/>
      <c r="X2" s="191"/>
      <c r="Y2" s="191"/>
    </row>
    <row r="3" spans="1:25">
      <c r="A3" s="190" t="s">
        <v>259</v>
      </c>
      <c r="B3" s="191"/>
      <c r="C3" s="191"/>
      <c r="D3" s="191"/>
      <c r="E3" s="191"/>
      <c r="F3" s="191"/>
      <c r="G3" s="191"/>
      <c r="H3" s="191"/>
      <c r="I3" s="191"/>
      <c r="J3" s="191"/>
      <c r="K3" s="191"/>
      <c r="L3" s="191"/>
      <c r="M3" s="191"/>
      <c r="N3" s="191"/>
      <c r="O3" s="191"/>
      <c r="P3" s="191"/>
      <c r="Q3" s="191"/>
      <c r="R3" s="191"/>
      <c r="S3" s="191"/>
      <c r="T3" s="191"/>
      <c r="U3" s="191"/>
      <c r="V3" s="191"/>
      <c r="W3" s="191"/>
      <c r="X3" s="191"/>
      <c r="Y3" s="191"/>
    </row>
    <row r="5" spans="1:25" ht="38.25">
      <c r="A5" s="73" t="s">
        <v>333</v>
      </c>
      <c r="B5" t="s">
        <v>247</v>
      </c>
      <c r="C5" s="174" t="s">
        <v>4</v>
      </c>
      <c r="D5" s="174" t="s">
        <v>248</v>
      </c>
      <c r="E5" s="174" t="s">
        <v>249</v>
      </c>
      <c r="F5" s="174" t="s">
        <v>250</v>
      </c>
      <c r="G5" s="174" t="s">
        <v>251</v>
      </c>
      <c r="H5" s="174" t="s">
        <v>252</v>
      </c>
      <c r="I5" s="174" t="s">
        <v>253</v>
      </c>
      <c r="J5" s="174" t="s">
        <v>254</v>
      </c>
      <c r="K5" s="174" t="s">
        <v>255</v>
      </c>
      <c r="L5" s="174"/>
      <c r="M5" s="174"/>
    </row>
    <row r="6" spans="1:25" ht="14.25">
      <c r="A6" s="265">
        <v>42010</v>
      </c>
      <c r="B6" s="184">
        <v>25</v>
      </c>
      <c r="C6" s="173">
        <v>7283.0559395915843</v>
      </c>
      <c r="D6" s="188">
        <v>27.379104262013307</v>
      </c>
      <c r="E6" s="182">
        <f>F6/0.5</f>
        <v>19</v>
      </c>
      <c r="F6" s="185">
        <v>9.5</v>
      </c>
      <c r="G6" s="186">
        <v>12.287867053402497</v>
      </c>
      <c r="H6" s="173">
        <f>G6-I6</f>
        <v>11.703024724715174</v>
      </c>
      <c r="I6" s="187">
        <v>0.58484232868732355</v>
      </c>
      <c r="J6" s="173">
        <v>0.09</v>
      </c>
      <c r="K6" s="183">
        <v>0.500000000000002</v>
      </c>
      <c r="L6" s="173"/>
      <c r="M6" s="193"/>
    </row>
    <row r="7" spans="1:25" ht="14.25">
      <c r="A7" s="265">
        <v>42011</v>
      </c>
      <c r="B7" s="184">
        <v>25</v>
      </c>
      <c r="C7" s="173">
        <v>7283.0559395915843</v>
      </c>
      <c r="D7" s="188">
        <v>27.379104262013307</v>
      </c>
      <c r="E7" s="187">
        <f t="shared" ref="E7:E39" si="0">F7/0.5</f>
        <v>19</v>
      </c>
      <c r="F7" s="188">
        <v>9.5</v>
      </c>
      <c r="G7" s="186">
        <v>12.287867053402497</v>
      </c>
      <c r="H7" s="173">
        <f t="shared" ref="H7:H39" si="1">G7-I7</f>
        <v>11.703024724715174</v>
      </c>
      <c r="I7" s="187">
        <v>0.58484232868732355</v>
      </c>
      <c r="J7" s="173">
        <v>0.09</v>
      </c>
      <c r="K7" s="183">
        <v>0.500000000000002</v>
      </c>
      <c r="L7" s="173"/>
      <c r="M7" s="192"/>
    </row>
    <row r="8" spans="1:25" ht="14.25">
      <c r="A8" s="265">
        <v>42012</v>
      </c>
      <c r="B8" s="184">
        <v>25</v>
      </c>
      <c r="C8" s="173">
        <v>7283.0559395915843</v>
      </c>
      <c r="D8" s="188">
        <v>27.379104262013307</v>
      </c>
      <c r="E8" s="187">
        <f t="shared" si="0"/>
        <v>19</v>
      </c>
      <c r="F8" s="188">
        <v>9.5</v>
      </c>
      <c r="G8" s="186">
        <v>12.287867053402497</v>
      </c>
      <c r="H8" s="173">
        <f t="shared" si="1"/>
        <v>11.703024724715174</v>
      </c>
      <c r="I8" s="187">
        <v>0.58484232868732355</v>
      </c>
      <c r="J8" s="173">
        <v>0.09</v>
      </c>
      <c r="K8" s="183">
        <v>0.500000000000002</v>
      </c>
      <c r="L8" s="173"/>
      <c r="M8" s="192"/>
    </row>
    <row r="9" spans="1:25" ht="14.25">
      <c r="A9" s="265">
        <v>42013</v>
      </c>
      <c r="B9" s="184">
        <v>25</v>
      </c>
      <c r="C9" s="173">
        <v>7283.0559395915843</v>
      </c>
      <c r="D9" s="188">
        <v>27.379104262013307</v>
      </c>
      <c r="E9" s="187">
        <f t="shared" si="0"/>
        <v>19</v>
      </c>
      <c r="F9" s="188">
        <v>9.5</v>
      </c>
      <c r="G9" s="186">
        <v>12.287867053402497</v>
      </c>
      <c r="H9" s="173">
        <f t="shared" si="1"/>
        <v>11.703024724715174</v>
      </c>
      <c r="I9" s="187">
        <v>0.58484232868732355</v>
      </c>
      <c r="J9" s="173">
        <v>0.09</v>
      </c>
      <c r="K9" s="183">
        <v>0.500000000000002</v>
      </c>
      <c r="L9" s="173"/>
      <c r="M9" s="192"/>
    </row>
    <row r="10" spans="1:25" ht="14.25">
      <c r="A10" s="265">
        <v>42014</v>
      </c>
      <c r="B10" s="184">
        <v>25</v>
      </c>
      <c r="C10" s="173">
        <v>7283.0559395915843</v>
      </c>
      <c r="D10" s="188">
        <v>27.379104262013307</v>
      </c>
      <c r="E10" s="187">
        <f t="shared" si="0"/>
        <v>19</v>
      </c>
      <c r="F10" s="188">
        <v>9.5</v>
      </c>
      <c r="G10" s="186">
        <v>12.287867053402497</v>
      </c>
      <c r="H10" s="173">
        <f t="shared" si="1"/>
        <v>11.703024724715174</v>
      </c>
      <c r="I10" s="187">
        <v>0.58484232868732355</v>
      </c>
      <c r="J10" s="173">
        <v>0.09</v>
      </c>
      <c r="K10" s="183">
        <v>0.500000000000002</v>
      </c>
      <c r="L10" s="173"/>
      <c r="M10" s="180"/>
    </row>
    <row r="11" spans="1:25" ht="14.25">
      <c r="A11" s="265">
        <v>42015</v>
      </c>
      <c r="B11" s="184">
        <v>25</v>
      </c>
      <c r="C11" s="173">
        <v>7283.0559395915843</v>
      </c>
      <c r="D11" s="188">
        <v>27.379104262013307</v>
      </c>
      <c r="E11" s="187">
        <f t="shared" si="0"/>
        <v>19</v>
      </c>
      <c r="F11" s="188">
        <v>9.5</v>
      </c>
      <c r="G11" s="186">
        <v>12.287867053402497</v>
      </c>
      <c r="H11" s="173">
        <f t="shared" si="1"/>
        <v>11.703024724715174</v>
      </c>
      <c r="I11" s="187">
        <v>0.58484232868732355</v>
      </c>
      <c r="J11" s="173">
        <v>0.09</v>
      </c>
      <c r="K11" s="183">
        <v>0.500000000000002</v>
      </c>
      <c r="L11" s="173"/>
      <c r="M11" s="180"/>
    </row>
    <row r="12" spans="1:25" ht="14.25">
      <c r="A12" s="265">
        <v>42016</v>
      </c>
      <c r="B12" s="184">
        <v>5</v>
      </c>
      <c r="C12" s="173">
        <v>7283.0559395915843</v>
      </c>
      <c r="D12" s="188">
        <v>13.421402063703052</v>
      </c>
      <c r="E12" s="187">
        <f t="shared" si="0"/>
        <v>19</v>
      </c>
      <c r="F12" s="188">
        <v>9.5</v>
      </c>
      <c r="G12" s="186">
        <v>22.264529366359032</v>
      </c>
      <c r="H12" s="173">
        <f t="shared" si="1"/>
        <v>21.307778594911714</v>
      </c>
      <c r="I12" s="187">
        <v>0.95675077144731757</v>
      </c>
      <c r="J12" s="173">
        <v>0.09</v>
      </c>
      <c r="K12" s="183">
        <v>0.500000000000002</v>
      </c>
      <c r="L12" s="173"/>
      <c r="M12" s="180"/>
    </row>
    <row r="13" spans="1:25" ht="14.25">
      <c r="A13" s="265">
        <v>42017</v>
      </c>
      <c r="B13" s="184">
        <v>7</v>
      </c>
      <c r="C13" s="173">
        <v>7283.0559395915843</v>
      </c>
      <c r="D13" s="188">
        <v>14.271918889018796</v>
      </c>
      <c r="E13" s="187">
        <f t="shared" si="0"/>
        <v>19</v>
      </c>
      <c r="F13" s="188">
        <v>9.5</v>
      </c>
      <c r="G13" s="186">
        <v>20.757294994661283</v>
      </c>
      <c r="H13" s="173">
        <f t="shared" si="1"/>
        <v>19.8488089852526</v>
      </c>
      <c r="I13" s="187">
        <v>0.90848600940868462</v>
      </c>
      <c r="J13" s="173">
        <v>0.09</v>
      </c>
      <c r="K13" s="183">
        <v>0.500000000000002</v>
      </c>
      <c r="L13" s="173"/>
      <c r="M13" s="180"/>
    </row>
    <row r="14" spans="1:25" ht="14.25">
      <c r="A14" s="265">
        <v>42018</v>
      </c>
      <c r="B14" s="184">
        <v>9</v>
      </c>
      <c r="C14" s="173">
        <v>7283.0559395915843</v>
      </c>
      <c r="D14" s="188">
        <v>15.229026079726358</v>
      </c>
      <c r="E14" s="187">
        <f t="shared" si="0"/>
        <v>19</v>
      </c>
      <c r="F14" s="188">
        <v>9.5</v>
      </c>
      <c r="G14" s="186">
        <v>19.40079590613194</v>
      </c>
      <c r="H14" s="173">
        <f t="shared" si="1"/>
        <v>18.5376093505885</v>
      </c>
      <c r="I14" s="187">
        <v>0.86318655554343815</v>
      </c>
      <c r="J14" s="173">
        <v>0.09</v>
      </c>
      <c r="K14" s="183">
        <v>0.500000000000002</v>
      </c>
      <c r="L14" s="173"/>
      <c r="M14" s="180"/>
    </row>
    <row r="15" spans="1:25" ht="14.25">
      <c r="A15" s="265">
        <v>42019</v>
      </c>
      <c r="B15" s="184">
        <v>11</v>
      </c>
      <c r="C15" s="173">
        <v>7283.0559395915843</v>
      </c>
      <c r="D15" s="188">
        <v>16.309112843516935</v>
      </c>
      <c r="E15" s="187">
        <f t="shared" si="0"/>
        <v>19</v>
      </c>
      <c r="F15" s="188">
        <v>9.5</v>
      </c>
      <c r="G15" s="186">
        <v>18.177062980866879</v>
      </c>
      <c r="H15" s="173">
        <f t="shared" si="1"/>
        <v>17.356415408384116</v>
      </c>
      <c r="I15" s="187">
        <v>0.82064757248276088</v>
      </c>
      <c r="J15" s="173">
        <v>0.09</v>
      </c>
      <c r="K15" s="183">
        <v>0.500000000000002</v>
      </c>
      <c r="L15" s="173"/>
      <c r="M15" s="180"/>
    </row>
    <row r="16" spans="1:25" ht="14.25">
      <c r="A16" s="265">
        <v>42020</v>
      </c>
      <c r="B16" s="184">
        <v>13</v>
      </c>
      <c r="C16" s="173">
        <v>7283.0559395915843</v>
      </c>
      <c r="D16" s="188">
        <v>17.507622278942438</v>
      </c>
      <c r="E16" s="187">
        <f t="shared" si="0"/>
        <v>19</v>
      </c>
      <c r="F16" s="188">
        <v>9.5</v>
      </c>
      <c r="G16" s="186">
        <v>17.07133024997885</v>
      </c>
      <c r="H16" s="173">
        <f t="shared" si="1"/>
        <v>16.290679893462102</v>
      </c>
      <c r="I16" s="187">
        <v>0.78065035651674775</v>
      </c>
      <c r="J16" s="173">
        <v>0.09</v>
      </c>
      <c r="K16" s="183">
        <v>0.500000000000002</v>
      </c>
      <c r="L16" s="173"/>
      <c r="M16" s="180"/>
    </row>
    <row r="17" spans="1:13" ht="14.25">
      <c r="A17" s="265">
        <v>42021</v>
      </c>
      <c r="B17" s="184">
        <v>15</v>
      </c>
      <c r="C17" s="173">
        <v>7283.0559395915843</v>
      </c>
      <c r="D17" s="188">
        <v>18.832577176422905</v>
      </c>
      <c r="E17" s="187">
        <f t="shared" si="0"/>
        <v>19</v>
      </c>
      <c r="F17" s="188">
        <v>9.5</v>
      </c>
      <c r="G17" s="186">
        <v>16.070226054705135</v>
      </c>
      <c r="H17" s="173">
        <f t="shared" si="1"/>
        <v>15.327200502350671</v>
      </c>
      <c r="I17" s="187">
        <v>0.74302555235446466</v>
      </c>
      <c r="J17" s="173">
        <v>0.09</v>
      </c>
      <c r="K17" s="183">
        <v>0.500000000000002</v>
      </c>
      <c r="L17" s="173"/>
      <c r="M17" s="180"/>
    </row>
    <row r="18" spans="1:13" ht="14.25">
      <c r="A18" s="265">
        <v>42022</v>
      </c>
      <c r="B18" s="184">
        <v>17</v>
      </c>
      <c r="C18" s="173">
        <v>7283.0559395915843</v>
      </c>
      <c r="D18" s="188">
        <v>20.237066516396194</v>
      </c>
      <c r="E18" s="187">
        <f t="shared" si="0"/>
        <v>19</v>
      </c>
      <c r="F18" s="188">
        <v>9.5</v>
      </c>
      <c r="G18" s="186">
        <v>15.162860210479128</v>
      </c>
      <c r="H18" s="173">
        <f t="shared" si="1"/>
        <v>14.455274764286894</v>
      </c>
      <c r="I18" s="187">
        <v>0.70758544619223396</v>
      </c>
      <c r="J18" s="173">
        <v>0.09</v>
      </c>
      <c r="K18" s="183">
        <v>0.500000000000002</v>
      </c>
      <c r="L18" s="173"/>
      <c r="M18" s="180"/>
    </row>
    <row r="19" spans="1:13" ht="14.25">
      <c r="A19" s="265">
        <v>42023</v>
      </c>
      <c r="B19" s="184">
        <v>19</v>
      </c>
      <c r="C19" s="173">
        <v>7283.0559395915843</v>
      </c>
      <c r="D19" s="188">
        <v>21.75657002226389</v>
      </c>
      <c r="E19" s="187">
        <f t="shared" si="0"/>
        <v>19</v>
      </c>
      <c r="F19" s="188">
        <v>9.5</v>
      </c>
      <c r="G19" s="186">
        <v>14.338974322377682</v>
      </c>
      <c r="H19" s="173">
        <f t="shared" si="1"/>
        <v>13.664782479475218</v>
      </c>
      <c r="I19" s="187">
        <v>0.67419184290246514</v>
      </c>
      <c r="J19" s="173">
        <v>0.09</v>
      </c>
      <c r="K19" s="183">
        <v>0.500000000000002</v>
      </c>
      <c r="L19" s="173"/>
      <c r="M19" s="180"/>
    </row>
    <row r="20" spans="1:13" ht="14.25">
      <c r="A20" s="265">
        <v>42024</v>
      </c>
      <c r="B20" s="184">
        <v>21</v>
      </c>
      <c r="C20" s="173">
        <v>7283.0559395915843</v>
      </c>
      <c r="D20" s="188">
        <v>23.450125013569593</v>
      </c>
      <c r="E20" s="187">
        <f t="shared" si="0"/>
        <v>19</v>
      </c>
      <c r="F20" s="188">
        <v>9.5</v>
      </c>
      <c r="G20" s="186">
        <v>13.590188700039368</v>
      </c>
      <c r="H20" s="173">
        <f t="shared" si="1"/>
        <v>12.947505044958948</v>
      </c>
      <c r="I20" s="187">
        <v>0.64268365508042091</v>
      </c>
      <c r="J20" s="173">
        <v>0.09</v>
      </c>
      <c r="K20" s="183">
        <v>0.500000000000002</v>
      </c>
      <c r="L20" s="173"/>
      <c r="M20" s="180"/>
    </row>
    <row r="21" spans="1:13" ht="14.25">
      <c r="A21" s="265">
        <v>42025</v>
      </c>
      <c r="B21" s="184">
        <v>23</v>
      </c>
      <c r="C21" s="173">
        <v>7283.0559395915843</v>
      </c>
      <c r="D21" s="188">
        <v>25.31942494232316</v>
      </c>
      <c r="E21" s="187">
        <f t="shared" si="0"/>
        <v>19</v>
      </c>
      <c r="F21" s="188">
        <v>9.5</v>
      </c>
      <c r="G21" s="186">
        <v>12.908744853055165</v>
      </c>
      <c r="H21" s="173">
        <f t="shared" si="1"/>
        <v>12.295805859356211</v>
      </c>
      <c r="I21" s="187">
        <v>0.61293899369895422</v>
      </c>
      <c r="J21" s="173">
        <v>0.09</v>
      </c>
      <c r="K21" s="183">
        <v>0.500000000000002</v>
      </c>
      <c r="L21" s="173"/>
      <c r="M21" s="180"/>
    </row>
    <row r="22" spans="1:13" ht="14.25">
      <c r="A22" s="265">
        <v>42026</v>
      </c>
      <c r="B22" s="184">
        <v>25</v>
      </c>
      <c r="C22" s="173">
        <v>7283.0559395915843</v>
      </c>
      <c r="D22" s="188">
        <v>27.379104262013307</v>
      </c>
      <c r="E22" s="187">
        <f t="shared" si="0"/>
        <v>19</v>
      </c>
      <c r="F22" s="188">
        <v>9.5</v>
      </c>
      <c r="G22" s="186">
        <v>12.287867053402497</v>
      </c>
      <c r="H22" s="173">
        <f t="shared" si="1"/>
        <v>11.703024724715174</v>
      </c>
      <c r="I22" s="187">
        <v>0.58484232868732355</v>
      </c>
      <c r="J22" s="173">
        <v>0.09</v>
      </c>
      <c r="K22" s="183">
        <v>0.500000000000002</v>
      </c>
      <c r="L22" s="173"/>
      <c r="M22" s="180"/>
    </row>
    <row r="23" spans="1:13" ht="14.25">
      <c r="A23" s="265">
        <v>42027</v>
      </c>
      <c r="B23" s="184">
        <v>27</v>
      </c>
      <c r="C23" s="173">
        <v>7283.0559395915843</v>
      </c>
      <c r="D23" s="188">
        <v>29.858125079381555</v>
      </c>
      <c r="E23" s="187">
        <f t="shared" si="0"/>
        <v>19</v>
      </c>
      <c r="F23" s="188">
        <v>9.5</v>
      </c>
      <c r="G23" s="186">
        <v>11.782553549453015</v>
      </c>
      <c r="H23" s="173">
        <f t="shared" si="1"/>
        <v>11.224089225859181</v>
      </c>
      <c r="I23" s="187">
        <v>0.55846432359383247</v>
      </c>
      <c r="J23" s="173">
        <v>0.09</v>
      </c>
      <c r="K23" s="183">
        <v>0.500000000000002</v>
      </c>
      <c r="L23" s="173"/>
      <c r="M23" s="180"/>
    </row>
    <row r="24" spans="1:13" ht="14.25">
      <c r="A24" s="265">
        <v>42028</v>
      </c>
      <c r="B24" s="184">
        <v>29</v>
      </c>
      <c r="C24" s="173">
        <v>7283.0559395915843</v>
      </c>
      <c r="D24" s="188">
        <v>32.598517941967046</v>
      </c>
      <c r="E24" s="187">
        <f t="shared" si="0"/>
        <v>19</v>
      </c>
      <c r="F24" s="188">
        <v>9.5</v>
      </c>
      <c r="G24" s="186">
        <v>11.360718227608006</v>
      </c>
      <c r="H24" s="173">
        <f t="shared" si="1"/>
        <v>10.827027703303994</v>
      </c>
      <c r="I24" s="187">
        <v>0.53369052430401198</v>
      </c>
      <c r="J24" s="173">
        <v>0.09</v>
      </c>
      <c r="K24" s="183">
        <v>0.500000000000002</v>
      </c>
      <c r="L24" s="173"/>
      <c r="M24" s="180"/>
    </row>
    <row r="25" spans="1:13" ht="14.25">
      <c r="A25" s="265">
        <v>42029</v>
      </c>
      <c r="B25" s="184">
        <v>31</v>
      </c>
      <c r="C25" s="173">
        <v>7283.0559395915843</v>
      </c>
      <c r="D25" s="188">
        <v>35.651784230864408</v>
      </c>
      <c r="E25" s="187">
        <f t="shared" si="0"/>
        <v>19</v>
      </c>
      <c r="F25" s="188">
        <v>9.5</v>
      </c>
      <c r="G25" s="186">
        <v>11.004760630990679</v>
      </c>
      <c r="H25" s="173">
        <f t="shared" si="1"/>
        <v>10.494393519755576</v>
      </c>
      <c r="I25" s="187">
        <v>0.51036711123510337</v>
      </c>
      <c r="J25" s="173">
        <v>0.09</v>
      </c>
      <c r="K25" s="183">
        <v>0.500000000000002</v>
      </c>
      <c r="L25" s="173"/>
      <c r="M25" s="180"/>
    </row>
    <row r="26" spans="1:13" ht="14.25">
      <c r="A26" s="265">
        <v>42030</v>
      </c>
      <c r="B26" s="184">
        <v>33</v>
      </c>
      <c r="C26" s="173">
        <v>7283.0559395915843</v>
      </c>
      <c r="D26" s="188">
        <v>39.015934900165554</v>
      </c>
      <c r="E26" s="187">
        <f t="shared" si="0"/>
        <v>19</v>
      </c>
      <c r="F26" s="188">
        <v>9.5</v>
      </c>
      <c r="G26" s="186">
        <v>10.677079837633636</v>
      </c>
      <c r="H26" s="173">
        <f t="shared" si="1"/>
        <v>10.188762996064606</v>
      </c>
      <c r="I26" s="187">
        <v>0.4883168415690306</v>
      </c>
      <c r="J26" s="173">
        <v>0.09</v>
      </c>
      <c r="K26" s="183">
        <v>0.500000000000002</v>
      </c>
      <c r="L26" s="173"/>
      <c r="M26" s="180"/>
    </row>
    <row r="27" spans="1:13" ht="14.25">
      <c r="A27" s="265">
        <v>42031</v>
      </c>
      <c r="B27" s="184">
        <v>35</v>
      </c>
      <c r="C27" s="173">
        <v>7283.0559395915843</v>
      </c>
      <c r="D27" s="188">
        <v>42.709826510954478</v>
      </c>
      <c r="E27" s="187">
        <f t="shared" si="0"/>
        <v>19</v>
      </c>
      <c r="F27" s="188">
        <v>9.5</v>
      </c>
      <c r="G27" s="186">
        <v>10.375763916693185</v>
      </c>
      <c r="H27" s="173">
        <f t="shared" si="1"/>
        <v>9.9083141606612575</v>
      </c>
      <c r="I27" s="187">
        <v>0.46744975603192762</v>
      </c>
      <c r="J27" s="173">
        <v>0.09</v>
      </c>
      <c r="K27" s="183">
        <v>0.500000000000002</v>
      </c>
      <c r="L27" s="173"/>
      <c r="M27" s="180"/>
    </row>
    <row r="28" spans="1:13" ht="14.25">
      <c r="A28" s="265">
        <v>42032</v>
      </c>
      <c r="B28" s="184">
        <v>37</v>
      </c>
      <c r="C28" s="173">
        <v>7283.0559395915843</v>
      </c>
      <c r="D28" s="188">
        <v>46.770316896483791</v>
      </c>
      <c r="E28" s="187">
        <f t="shared" si="0"/>
        <v>19</v>
      </c>
      <c r="F28" s="188">
        <v>9.5</v>
      </c>
      <c r="G28" s="186">
        <v>10.098806394563194</v>
      </c>
      <c r="H28" s="173">
        <f t="shared" si="1"/>
        <v>9.6511054207336002</v>
      </c>
      <c r="I28" s="187">
        <v>0.44770097382959456</v>
      </c>
      <c r="J28" s="173">
        <v>0.09</v>
      </c>
      <c r="K28" s="183">
        <v>0.500000000000002</v>
      </c>
      <c r="L28" s="173"/>
      <c r="M28" s="180"/>
    </row>
    <row r="29" spans="1:13" ht="14.25">
      <c r="A29" s="265">
        <v>42033</v>
      </c>
      <c r="B29" s="184">
        <v>39</v>
      </c>
      <c r="C29" s="173">
        <v>7283.0559395915843</v>
      </c>
      <c r="D29" s="188">
        <v>51.261802067551358</v>
      </c>
      <c r="E29" s="187">
        <f t="shared" si="0"/>
        <v>19</v>
      </c>
      <c r="F29" s="188">
        <v>9.5</v>
      </c>
      <c r="G29" s="186">
        <v>9.8444254835199558</v>
      </c>
      <c r="H29" s="173">
        <f t="shared" si="1"/>
        <v>9.4154202504189275</v>
      </c>
      <c r="I29" s="187">
        <v>0.42900523310102801</v>
      </c>
      <c r="J29" s="173">
        <v>0.09</v>
      </c>
      <c r="K29" s="183">
        <v>0.500000000000002</v>
      </c>
      <c r="L29" s="173"/>
      <c r="M29" s="180"/>
    </row>
    <row r="30" spans="1:13" ht="14.25">
      <c r="A30" s="265">
        <v>42034</v>
      </c>
      <c r="B30" s="184">
        <v>40</v>
      </c>
      <c r="C30" s="173">
        <v>7283.0559395915843</v>
      </c>
      <c r="D30" s="188">
        <v>53.64589241856784</v>
      </c>
      <c r="E30" s="187">
        <f t="shared" si="0"/>
        <v>19</v>
      </c>
      <c r="F30" s="188">
        <v>9.5</v>
      </c>
      <c r="G30" s="186">
        <v>9.7252320843768043</v>
      </c>
      <c r="H30" s="173">
        <f t="shared" si="1"/>
        <v>9.3051993859899831</v>
      </c>
      <c r="I30" s="187">
        <v>0.42003269838682095</v>
      </c>
      <c r="J30" s="173">
        <v>0.09</v>
      </c>
      <c r="K30" s="183">
        <v>0.500000000000002</v>
      </c>
      <c r="L30" s="173"/>
      <c r="M30" s="180"/>
    </row>
    <row r="31" spans="1:13" ht="14.25">
      <c r="A31" s="265">
        <v>42035</v>
      </c>
      <c r="B31" s="188">
        <v>39</v>
      </c>
      <c r="C31" s="173">
        <v>7283.0559395915843</v>
      </c>
      <c r="D31" s="188">
        <v>51.261802067551358</v>
      </c>
      <c r="E31" s="188">
        <f t="shared" si="0"/>
        <v>19</v>
      </c>
      <c r="F31" s="188">
        <v>9.5</v>
      </c>
      <c r="G31" s="188">
        <v>9.8444254835199558</v>
      </c>
      <c r="H31" s="173">
        <f t="shared" si="1"/>
        <v>9.4154202504189275</v>
      </c>
      <c r="I31" s="188">
        <v>0.42900523310102801</v>
      </c>
      <c r="J31" s="173">
        <v>0.09</v>
      </c>
      <c r="K31" s="189">
        <v>0.500000000000002</v>
      </c>
      <c r="L31" s="173"/>
      <c r="M31" s="188"/>
    </row>
    <row r="32" spans="1:13" ht="14.25">
      <c r="A32" s="265">
        <v>42036</v>
      </c>
      <c r="B32" s="188">
        <v>37</v>
      </c>
      <c r="C32" s="173">
        <v>7283.0559395915843</v>
      </c>
      <c r="D32" s="188">
        <v>46.770316896483791</v>
      </c>
      <c r="E32" s="188">
        <f t="shared" si="0"/>
        <v>19</v>
      </c>
      <c r="F32" s="188">
        <v>9.5</v>
      </c>
      <c r="G32" s="188">
        <v>10.098806394563194</v>
      </c>
      <c r="H32" s="173">
        <f t="shared" si="1"/>
        <v>9.6511054207336002</v>
      </c>
      <c r="I32" s="188">
        <v>0.44770097382959456</v>
      </c>
      <c r="J32" s="173">
        <v>0.09</v>
      </c>
      <c r="K32" s="189">
        <v>0.500000000000002</v>
      </c>
      <c r="L32" s="173"/>
      <c r="M32" s="188"/>
    </row>
    <row r="33" spans="1:13" ht="14.25">
      <c r="A33" s="265">
        <v>42037</v>
      </c>
      <c r="B33" s="188">
        <v>35</v>
      </c>
      <c r="C33" s="173">
        <v>7283.0559395915843</v>
      </c>
      <c r="D33" s="188">
        <v>42.709826510954478</v>
      </c>
      <c r="E33" s="188">
        <f t="shared" si="0"/>
        <v>19</v>
      </c>
      <c r="F33" s="188">
        <v>9.5</v>
      </c>
      <c r="G33" s="188">
        <v>10.375763916693185</v>
      </c>
      <c r="H33" s="173">
        <f t="shared" si="1"/>
        <v>9.9083141606612575</v>
      </c>
      <c r="I33" s="188">
        <v>0.46744975603192762</v>
      </c>
      <c r="J33" s="173">
        <v>0.09</v>
      </c>
      <c r="K33" s="189">
        <v>0.500000000000002</v>
      </c>
      <c r="L33" s="173"/>
      <c r="M33" s="188"/>
    </row>
    <row r="34" spans="1:13" ht="14.25">
      <c r="A34" s="265">
        <v>42038</v>
      </c>
      <c r="B34" s="188">
        <v>33</v>
      </c>
      <c r="C34" s="173">
        <v>7283.0559395915843</v>
      </c>
      <c r="D34" s="188">
        <v>39.015934900165554</v>
      </c>
      <c r="E34" s="188">
        <f t="shared" si="0"/>
        <v>19</v>
      </c>
      <c r="F34" s="188">
        <v>9.5</v>
      </c>
      <c r="G34" s="188">
        <v>10.677079837633636</v>
      </c>
      <c r="H34" s="173">
        <f t="shared" si="1"/>
        <v>10.188762996064606</v>
      </c>
      <c r="I34" s="188">
        <v>0.4883168415690306</v>
      </c>
      <c r="J34" s="173">
        <v>0.09</v>
      </c>
      <c r="K34" s="189">
        <v>0.500000000000002</v>
      </c>
      <c r="L34" s="173"/>
      <c r="M34" s="188"/>
    </row>
    <row r="35" spans="1:13" ht="14.25">
      <c r="A35" s="265">
        <v>42039</v>
      </c>
      <c r="B35" s="188">
        <v>31</v>
      </c>
      <c r="C35" s="173">
        <v>7283.0559395915843</v>
      </c>
      <c r="D35" s="188">
        <v>35.651784230864408</v>
      </c>
      <c r="E35" s="188">
        <f t="shared" si="0"/>
        <v>19</v>
      </c>
      <c r="F35" s="188">
        <v>9.5</v>
      </c>
      <c r="G35" s="188">
        <v>11.004760630990679</v>
      </c>
      <c r="H35" s="173">
        <f t="shared" si="1"/>
        <v>10.494393519755576</v>
      </c>
      <c r="I35" s="188">
        <v>0.51036711123510337</v>
      </c>
      <c r="J35" s="173">
        <v>0.09</v>
      </c>
      <c r="K35" s="189">
        <v>0.500000000000002</v>
      </c>
      <c r="L35" s="173"/>
      <c r="M35" s="188"/>
    </row>
    <row r="36" spans="1:13" ht="14.25">
      <c r="A36" s="265">
        <v>42040</v>
      </c>
      <c r="B36" s="188">
        <v>29</v>
      </c>
      <c r="C36" s="173">
        <v>7283.0559395915843</v>
      </c>
      <c r="D36" s="188">
        <v>32.598517941967046</v>
      </c>
      <c r="E36" s="188">
        <f t="shared" si="0"/>
        <v>19</v>
      </c>
      <c r="F36" s="188">
        <v>9.5</v>
      </c>
      <c r="G36" s="188">
        <v>11.360718227608006</v>
      </c>
      <c r="H36" s="173">
        <f t="shared" si="1"/>
        <v>10.827027703303994</v>
      </c>
      <c r="I36" s="188">
        <v>0.53369052430401198</v>
      </c>
      <c r="J36" s="173">
        <v>0.09</v>
      </c>
      <c r="K36" s="189">
        <v>0.500000000000002</v>
      </c>
      <c r="L36" s="173"/>
      <c r="M36" s="188"/>
    </row>
    <row r="37" spans="1:13" ht="14.25">
      <c r="A37" s="265">
        <v>42041</v>
      </c>
      <c r="B37" s="188">
        <v>27</v>
      </c>
      <c r="C37" s="173">
        <v>7283.0559395915843</v>
      </c>
      <c r="D37" s="188">
        <v>29.858125079381555</v>
      </c>
      <c r="E37" s="188">
        <f t="shared" si="0"/>
        <v>19</v>
      </c>
      <c r="F37" s="188">
        <v>9.5</v>
      </c>
      <c r="G37" s="188">
        <v>11.782553549453015</v>
      </c>
      <c r="H37" s="173">
        <f t="shared" si="1"/>
        <v>11.224089225859181</v>
      </c>
      <c r="I37" s="188">
        <v>0.55846432359383247</v>
      </c>
      <c r="J37" s="173">
        <v>0.09</v>
      </c>
      <c r="K37" s="189">
        <v>0.500000000000002</v>
      </c>
      <c r="L37" s="173"/>
      <c r="M37" s="188"/>
    </row>
    <row r="38" spans="1:13" ht="14.25">
      <c r="A38" s="265">
        <v>42042</v>
      </c>
      <c r="B38" s="188">
        <v>25</v>
      </c>
      <c r="C38" s="173">
        <v>7283.0559395915843</v>
      </c>
      <c r="D38" s="188">
        <v>27.379104262013307</v>
      </c>
      <c r="E38" s="188">
        <f t="shared" si="0"/>
        <v>19</v>
      </c>
      <c r="F38" s="188">
        <v>9.5</v>
      </c>
      <c r="G38" s="188">
        <v>12.287867053402497</v>
      </c>
      <c r="H38" s="173">
        <f t="shared" si="1"/>
        <v>11.703024724715174</v>
      </c>
      <c r="I38" s="188">
        <v>0.58484232868732355</v>
      </c>
      <c r="J38" s="173">
        <v>0.09</v>
      </c>
      <c r="K38" s="189">
        <v>0.500000000000002</v>
      </c>
      <c r="L38" s="173"/>
      <c r="M38" s="188"/>
    </row>
    <row r="39" spans="1:13" ht="14.25">
      <c r="A39" s="265">
        <v>42043</v>
      </c>
      <c r="B39" s="188">
        <v>23</v>
      </c>
      <c r="C39" s="173">
        <v>7283.0559395915843</v>
      </c>
      <c r="D39" s="188">
        <v>25.31942494232316</v>
      </c>
      <c r="E39" s="188">
        <f t="shared" si="0"/>
        <v>19</v>
      </c>
      <c r="F39" s="188">
        <v>9.5</v>
      </c>
      <c r="G39" s="188">
        <v>12.908744853055165</v>
      </c>
      <c r="H39" s="173">
        <f t="shared" si="1"/>
        <v>12.295805859356211</v>
      </c>
      <c r="I39" s="188">
        <v>0.61293899369895422</v>
      </c>
      <c r="J39" s="173">
        <v>0.09</v>
      </c>
      <c r="K39" s="189">
        <v>0.500000000000002</v>
      </c>
      <c r="L39" s="173"/>
      <c r="M39" s="188"/>
    </row>
    <row r="40" spans="1:13" ht="14.25">
      <c r="A40" s="175"/>
      <c r="B40" s="177"/>
      <c r="C40" s="173"/>
      <c r="D40" s="173"/>
      <c r="E40" s="182"/>
      <c r="F40" s="181"/>
      <c r="G40" s="178"/>
      <c r="H40" s="173"/>
      <c r="I40" s="179"/>
      <c r="J40" s="173"/>
      <c r="K40" s="183"/>
      <c r="L40" s="173"/>
      <c r="M40" s="180"/>
    </row>
    <row r="41" spans="1:13" ht="14.25">
      <c r="A41" s="175"/>
      <c r="B41" s="177"/>
      <c r="C41" s="173"/>
      <c r="D41" s="173"/>
      <c r="E41" s="182"/>
      <c r="F41" s="181"/>
      <c r="G41" s="178"/>
      <c r="H41" s="173"/>
      <c r="I41" s="179"/>
      <c r="J41" s="173"/>
      <c r="K41" s="183"/>
      <c r="L41" s="173"/>
      <c r="M41" s="180"/>
    </row>
    <row r="42" spans="1:13" ht="14.25">
      <c r="A42" s="175"/>
      <c r="B42" s="177"/>
      <c r="C42" s="173"/>
      <c r="D42" s="173"/>
      <c r="E42" s="182"/>
      <c r="F42" s="181"/>
      <c r="G42" s="178"/>
      <c r="H42" s="173"/>
      <c r="I42" s="179"/>
      <c r="J42" s="173"/>
      <c r="K42" s="183"/>
      <c r="L42" s="173"/>
      <c r="M42" s="180"/>
    </row>
    <row r="43" spans="1:13" ht="14.25">
      <c r="A43" s="175"/>
      <c r="B43" s="177"/>
      <c r="C43" s="173"/>
      <c r="D43" s="173"/>
      <c r="E43" s="182"/>
      <c r="F43" s="181"/>
      <c r="G43" s="178"/>
      <c r="H43" s="173"/>
      <c r="I43" s="179"/>
      <c r="J43" s="173"/>
      <c r="K43" s="183"/>
      <c r="L43" s="173"/>
      <c r="M43" s="180"/>
    </row>
    <row r="44" spans="1:13" ht="14.25">
      <c r="A44" s="175"/>
      <c r="B44" s="177"/>
      <c r="C44" s="173"/>
      <c r="D44" s="173"/>
      <c r="E44" s="182"/>
      <c r="F44" s="181"/>
      <c r="G44" s="178"/>
      <c r="H44" s="173"/>
      <c r="I44" s="179"/>
      <c r="J44" s="173"/>
      <c r="K44" s="183"/>
      <c r="L44" s="173"/>
      <c r="M44" s="180"/>
    </row>
    <row r="45" spans="1:13" ht="14.25">
      <c r="A45" s="175"/>
      <c r="B45" s="177"/>
      <c r="C45" s="173"/>
      <c r="D45" s="173"/>
      <c r="E45" s="182"/>
      <c r="F45" s="181"/>
      <c r="G45" s="178"/>
      <c r="H45" s="173"/>
      <c r="I45" s="179"/>
      <c r="J45" s="173"/>
      <c r="K45" s="183"/>
      <c r="L45" s="173"/>
      <c r="M45" s="180"/>
    </row>
    <row r="46" spans="1:13" ht="14.25">
      <c r="A46" s="175"/>
      <c r="B46" s="177"/>
      <c r="C46" s="173"/>
      <c r="D46" s="173"/>
      <c r="E46" s="182"/>
      <c r="F46" s="181"/>
      <c r="G46" s="178"/>
      <c r="H46" s="173"/>
      <c r="I46" s="179"/>
      <c r="J46" s="173"/>
      <c r="K46" s="183"/>
      <c r="L46" s="173"/>
      <c r="M46" s="180"/>
    </row>
    <row r="47" spans="1:13" ht="14.25">
      <c r="A47" s="175"/>
      <c r="B47" s="177"/>
      <c r="C47" s="173"/>
      <c r="D47" s="173"/>
      <c r="E47" s="182"/>
      <c r="F47" s="181"/>
      <c r="G47" s="178"/>
      <c r="H47" s="173"/>
      <c r="I47" s="179"/>
      <c r="J47" s="173"/>
      <c r="K47" s="183"/>
      <c r="L47" s="173"/>
      <c r="M47" s="180"/>
    </row>
    <row r="48" spans="1:13" ht="14.25">
      <c r="A48" s="175"/>
      <c r="B48" s="177"/>
      <c r="C48" s="173"/>
      <c r="D48" s="173"/>
      <c r="E48" s="182"/>
      <c r="F48" s="181"/>
      <c r="G48" s="178"/>
      <c r="H48" s="173"/>
      <c r="I48" s="179"/>
      <c r="J48" s="173"/>
      <c r="K48" s="183"/>
      <c r="L48" s="173"/>
      <c r="M48" s="180"/>
    </row>
    <row r="49" spans="1:13" ht="14.25">
      <c r="A49" s="175"/>
      <c r="B49" s="177"/>
      <c r="C49" s="173"/>
      <c r="D49" s="173"/>
      <c r="E49" s="182"/>
      <c r="F49" s="181"/>
      <c r="G49" s="178"/>
      <c r="H49" s="173"/>
      <c r="I49" s="179"/>
      <c r="J49" s="173"/>
      <c r="K49" s="183"/>
      <c r="L49" s="173"/>
      <c r="M49" s="180"/>
    </row>
    <row r="50" spans="1:13" ht="14.25">
      <c r="A50" s="175"/>
      <c r="B50" s="177"/>
      <c r="C50" s="173"/>
      <c r="D50" s="173"/>
      <c r="E50" s="182"/>
      <c r="F50" s="181"/>
      <c r="G50" s="178"/>
      <c r="H50" s="173"/>
      <c r="I50" s="179"/>
      <c r="J50" s="173"/>
      <c r="K50" s="183"/>
      <c r="L50" s="173"/>
      <c r="M50" s="180"/>
    </row>
    <row r="51" spans="1:13" ht="14.25">
      <c r="A51" s="175"/>
      <c r="B51" s="177"/>
      <c r="C51" s="173"/>
      <c r="D51" s="173"/>
      <c r="E51" s="182"/>
      <c r="F51" s="181"/>
      <c r="G51" s="178"/>
      <c r="H51" s="173"/>
      <c r="I51" s="179"/>
      <c r="J51" s="173"/>
      <c r="K51" s="183"/>
      <c r="L51" s="173"/>
      <c r="M51" s="180"/>
    </row>
    <row r="52" spans="1:13" ht="14.25">
      <c r="A52" s="175"/>
      <c r="B52" s="177"/>
      <c r="C52" s="173"/>
      <c r="D52" s="173"/>
      <c r="E52" s="182"/>
      <c r="F52" s="181"/>
      <c r="G52" s="178"/>
      <c r="H52" s="173"/>
      <c r="I52" s="179"/>
      <c r="J52" s="173"/>
      <c r="K52" s="183"/>
      <c r="L52" s="173"/>
      <c r="M52" s="180"/>
    </row>
    <row r="53" spans="1:13" ht="14.25">
      <c r="A53" s="175"/>
      <c r="B53" s="177"/>
      <c r="C53" s="173"/>
      <c r="D53" s="173"/>
      <c r="E53" s="182"/>
      <c r="F53" s="181"/>
      <c r="G53" s="178"/>
      <c r="H53" s="173"/>
      <c r="I53" s="179"/>
      <c r="J53" s="173"/>
      <c r="K53" s="183"/>
      <c r="L53" s="173"/>
      <c r="M53" s="180"/>
    </row>
    <row r="54" spans="1:13" ht="14.25">
      <c r="A54" s="175"/>
      <c r="B54" s="177"/>
      <c r="C54" s="173"/>
      <c r="D54" s="173"/>
      <c r="E54" s="182"/>
      <c r="F54" s="181"/>
      <c r="G54" s="178"/>
      <c r="H54" s="173"/>
      <c r="I54" s="179"/>
      <c r="J54" s="173"/>
      <c r="K54" s="183"/>
      <c r="L54" s="173"/>
      <c r="M54" s="180"/>
    </row>
    <row r="55" spans="1:13" ht="14.25">
      <c r="A55" s="175"/>
      <c r="B55" s="177"/>
      <c r="C55" s="173"/>
      <c r="D55" s="173"/>
      <c r="E55" s="182"/>
      <c r="F55" s="181"/>
      <c r="G55" s="178"/>
      <c r="H55" s="173"/>
      <c r="I55" s="179"/>
      <c r="J55" s="173"/>
      <c r="K55" s="183"/>
      <c r="L55" s="173"/>
      <c r="M55" s="180"/>
    </row>
    <row r="56" spans="1:13" ht="14.25">
      <c r="A56" s="175"/>
      <c r="B56" s="177"/>
      <c r="C56" s="173"/>
      <c r="D56" s="173"/>
      <c r="E56" s="182"/>
      <c r="F56" s="181"/>
      <c r="G56" s="178"/>
      <c r="H56" s="173"/>
      <c r="I56" s="179"/>
      <c r="J56" s="173"/>
      <c r="K56" s="183"/>
      <c r="L56" s="173"/>
      <c r="M56" s="180"/>
    </row>
    <row r="57" spans="1:13" ht="14.25">
      <c r="A57" s="175"/>
      <c r="B57" s="177"/>
      <c r="C57" s="173"/>
      <c r="D57" s="173"/>
      <c r="E57" s="182"/>
      <c r="F57" s="181"/>
      <c r="G57" s="178"/>
      <c r="H57" s="173"/>
      <c r="I57" s="179"/>
      <c r="J57" s="173"/>
      <c r="K57" s="183"/>
      <c r="L57" s="173"/>
      <c r="M57" s="180"/>
    </row>
    <row r="58" spans="1:13" ht="14.25">
      <c r="A58" s="175"/>
      <c r="B58" s="177"/>
      <c r="C58" s="173"/>
      <c r="D58" s="173"/>
      <c r="E58" s="182"/>
      <c r="F58" s="181"/>
      <c r="G58" s="178"/>
      <c r="H58" s="173"/>
      <c r="I58" s="179"/>
      <c r="J58" s="173"/>
      <c r="K58" s="183"/>
      <c r="L58" s="173"/>
      <c r="M58" s="180"/>
    </row>
    <row r="59" spans="1:13" ht="14.25">
      <c r="A59" s="175"/>
      <c r="B59" s="177"/>
      <c r="C59" s="173"/>
      <c r="D59" s="173"/>
      <c r="E59" s="182"/>
      <c r="F59" s="181"/>
      <c r="G59" s="178"/>
      <c r="H59" s="173"/>
      <c r="I59" s="179"/>
      <c r="J59" s="173"/>
      <c r="K59" s="183"/>
      <c r="L59" s="173"/>
      <c r="M59" s="180"/>
    </row>
    <row r="60" spans="1:13" ht="14.25">
      <c r="A60" s="175"/>
      <c r="B60" s="177"/>
      <c r="C60" s="173"/>
      <c r="D60" s="173"/>
      <c r="E60" s="182"/>
      <c r="F60" s="181"/>
      <c r="G60" s="178"/>
      <c r="H60" s="173"/>
      <c r="I60" s="179"/>
      <c r="J60" s="173"/>
      <c r="K60" s="183"/>
      <c r="L60" s="173"/>
      <c r="M60" s="180"/>
    </row>
    <row r="61" spans="1:13" ht="14.25">
      <c r="A61" s="175"/>
      <c r="B61" s="177"/>
      <c r="C61" s="173"/>
      <c r="D61" s="173"/>
      <c r="E61" s="182"/>
      <c r="F61" s="181"/>
      <c r="G61" s="178"/>
      <c r="H61" s="173"/>
      <c r="I61" s="179"/>
      <c r="J61" s="173"/>
      <c r="K61" s="183"/>
      <c r="L61" s="173"/>
      <c r="M61" s="180"/>
    </row>
    <row r="62" spans="1:13" ht="14.25">
      <c r="A62" s="175"/>
      <c r="B62" s="177"/>
      <c r="C62" s="173"/>
      <c r="D62" s="173"/>
      <c r="E62" s="182"/>
      <c r="F62" s="181"/>
      <c r="G62" s="178"/>
      <c r="H62" s="173"/>
      <c r="I62" s="179"/>
      <c r="J62" s="173"/>
      <c r="K62" s="183"/>
      <c r="L62" s="173"/>
      <c r="M62" s="180"/>
    </row>
    <row r="63" spans="1:13" ht="14.25">
      <c r="A63" s="175"/>
      <c r="B63" s="177"/>
      <c r="C63" s="173"/>
      <c r="D63" s="173"/>
      <c r="E63" s="182"/>
      <c r="F63" s="181"/>
      <c r="G63" s="178"/>
      <c r="H63" s="173"/>
      <c r="I63" s="179"/>
      <c r="J63" s="173"/>
      <c r="K63" s="183"/>
      <c r="L63" s="173"/>
      <c r="M63" s="180"/>
    </row>
    <row r="64" spans="1:13" ht="14.25">
      <c r="A64" s="175"/>
      <c r="B64" s="177"/>
      <c r="C64" s="173"/>
      <c r="D64" s="173"/>
      <c r="E64" s="182"/>
      <c r="F64" s="181"/>
      <c r="G64" s="178"/>
      <c r="H64" s="173"/>
      <c r="I64" s="179"/>
      <c r="J64" s="173"/>
      <c r="K64" s="183"/>
      <c r="L64" s="173"/>
      <c r="M64" s="180"/>
    </row>
    <row r="65" spans="1:13" ht="14.25">
      <c r="A65" s="175"/>
      <c r="B65" s="177"/>
      <c r="C65" s="173"/>
      <c r="D65" s="173"/>
      <c r="E65" s="182"/>
      <c r="F65" s="181"/>
      <c r="G65" s="178"/>
      <c r="H65" s="173"/>
      <c r="I65" s="179"/>
      <c r="J65" s="173"/>
      <c r="K65" s="183"/>
      <c r="L65" s="173"/>
      <c r="M65" s="180"/>
    </row>
    <row r="66" spans="1:13" ht="14.25">
      <c r="A66" s="175"/>
      <c r="B66" s="177"/>
      <c r="C66" s="173"/>
      <c r="D66" s="173"/>
      <c r="E66" s="182"/>
      <c r="F66" s="181"/>
      <c r="G66" s="178"/>
      <c r="H66" s="173"/>
      <c r="I66" s="179"/>
      <c r="J66" s="173"/>
      <c r="K66" s="183"/>
      <c r="L66" s="173"/>
      <c r="M66" s="180"/>
    </row>
    <row r="67" spans="1:13">
      <c r="A67" s="175"/>
      <c r="C67" s="173"/>
      <c r="D67" s="173"/>
      <c r="E67" s="173"/>
      <c r="F67" s="173"/>
      <c r="G67" s="173"/>
      <c r="H67" s="173"/>
      <c r="I67" s="173"/>
      <c r="J67" s="173"/>
      <c r="K67" s="173"/>
      <c r="L67" s="173"/>
      <c r="M67" s="173"/>
    </row>
    <row r="68" spans="1:13">
      <c r="A68" s="175"/>
      <c r="C68" s="173"/>
      <c r="D68" s="173"/>
      <c r="E68" s="173"/>
      <c r="F68" s="173"/>
      <c r="G68" s="173"/>
      <c r="H68" s="173"/>
      <c r="I68" s="173"/>
      <c r="J68" s="173"/>
      <c r="K68" s="173"/>
      <c r="L68" s="173"/>
      <c r="M68" s="173"/>
    </row>
    <row r="69" spans="1:13">
      <c r="A69" s="175"/>
      <c r="C69" s="173"/>
      <c r="D69" s="173"/>
      <c r="E69" s="173"/>
      <c r="F69" s="173"/>
      <c r="G69" s="173"/>
      <c r="H69" s="173"/>
      <c r="I69" s="173"/>
      <c r="J69" s="173"/>
      <c r="K69" s="173"/>
      <c r="L69" s="173"/>
      <c r="M69" s="173"/>
    </row>
    <row r="70" spans="1:13">
      <c r="A70" s="175"/>
      <c r="C70" s="173"/>
      <c r="D70" s="173"/>
      <c r="E70" s="173"/>
      <c r="F70" s="173"/>
      <c r="G70" s="173"/>
      <c r="H70" s="173"/>
      <c r="I70" s="173"/>
      <c r="J70" s="173"/>
      <c r="K70" s="173"/>
      <c r="L70" s="173"/>
      <c r="M70" s="173"/>
    </row>
    <row r="71" spans="1:13">
      <c r="A71" s="175"/>
      <c r="C71" s="173"/>
      <c r="D71" s="173"/>
      <c r="E71" s="173"/>
      <c r="F71" s="173"/>
      <c r="G71" s="173"/>
      <c r="H71" s="173"/>
      <c r="I71" s="173"/>
      <c r="J71" s="173"/>
      <c r="K71" s="173"/>
      <c r="L71" s="173"/>
      <c r="M71" s="173"/>
    </row>
    <row r="72" spans="1:13">
      <c r="A72" s="175"/>
      <c r="C72" s="173"/>
      <c r="D72" s="173"/>
      <c r="E72" s="173"/>
      <c r="F72" s="173"/>
      <c r="G72" s="173"/>
      <c r="H72" s="173"/>
      <c r="I72" s="173"/>
      <c r="J72" s="173"/>
      <c r="K72" s="173"/>
      <c r="L72" s="173"/>
      <c r="M72" s="173"/>
    </row>
    <row r="73" spans="1:13">
      <c r="A73" s="175"/>
      <c r="C73" s="173"/>
      <c r="D73" s="173"/>
      <c r="E73" s="173"/>
      <c r="F73" s="173"/>
      <c r="G73" s="173"/>
      <c r="H73" s="173"/>
      <c r="I73" s="173"/>
      <c r="J73" s="173"/>
      <c r="K73" s="173"/>
      <c r="L73" s="173"/>
      <c r="M73" s="173"/>
    </row>
    <row r="74" spans="1:13">
      <c r="A74" s="175"/>
      <c r="C74" s="173"/>
      <c r="D74" s="173"/>
      <c r="E74" s="173"/>
      <c r="F74" s="173"/>
      <c r="G74" s="173"/>
      <c r="H74" s="173"/>
      <c r="I74" s="173"/>
      <c r="J74" s="173"/>
      <c r="K74" s="173"/>
      <c r="L74" s="173"/>
      <c r="M74" s="173"/>
    </row>
    <row r="75" spans="1:13">
      <c r="A75" s="175"/>
      <c r="C75" s="173"/>
      <c r="D75" s="173"/>
      <c r="E75" s="173"/>
      <c r="F75" s="173"/>
      <c r="G75" s="173"/>
      <c r="H75" s="173"/>
      <c r="I75" s="173"/>
      <c r="J75" s="173"/>
      <c r="K75" s="173"/>
      <c r="L75" s="173"/>
      <c r="M75" s="173"/>
    </row>
    <row r="76" spans="1:13">
      <c r="A76" s="175"/>
      <c r="C76" s="173"/>
      <c r="D76" s="173"/>
      <c r="E76" s="173"/>
      <c r="F76" s="173"/>
      <c r="G76" s="173"/>
      <c r="H76" s="173"/>
      <c r="I76" s="173"/>
      <c r="J76" s="173"/>
      <c r="K76" s="173"/>
      <c r="L76" s="173"/>
      <c r="M76" s="173"/>
    </row>
    <row r="77" spans="1:13">
      <c r="A77" s="175"/>
      <c r="C77" s="173"/>
      <c r="D77" s="173"/>
      <c r="E77" s="173"/>
      <c r="F77" s="173"/>
      <c r="G77" s="173"/>
      <c r="H77" s="173"/>
      <c r="I77" s="173"/>
      <c r="J77" s="173"/>
      <c r="K77" s="173"/>
      <c r="L77" s="173"/>
      <c r="M77" s="173"/>
    </row>
  </sheetData>
  <phoneticPr fontId="52"/>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rgb="FF92D050"/>
  </sheetPr>
  <dimension ref="A1:BM1348"/>
  <sheetViews>
    <sheetView showZeros="0" zoomScale="70" zoomScaleNormal="70" workbookViewId="0">
      <pane xSplit="1" ySplit="6" topLeftCell="B7" activePane="bottomRight" state="frozen"/>
      <selection pane="topRight" activeCell="B1" sqref="B1"/>
      <selection pane="bottomLeft" activeCell="A7" sqref="A7"/>
      <selection pane="bottomRight" activeCell="C52" sqref="C52"/>
    </sheetView>
  </sheetViews>
  <sheetFormatPr defaultColWidth="9.140625" defaultRowHeight="15"/>
  <cols>
    <col min="1" max="2" width="23.7109375" style="45" customWidth="1"/>
    <col min="3" max="3" width="31.5703125" style="46" customWidth="1"/>
    <col min="4" max="4" width="7.85546875" style="47" bestFit="1" customWidth="1"/>
    <col min="5" max="5" width="7" style="48" customWidth="1"/>
    <col min="6" max="6" width="10" style="48" customWidth="1"/>
    <col min="7" max="8" width="10.85546875" style="47" customWidth="1"/>
    <col min="9" max="9" width="10.28515625" style="47" customWidth="1"/>
    <col min="10" max="10" width="9.28515625" style="47" customWidth="1"/>
    <col min="11" max="11" width="7.140625" style="47" bestFit="1" customWidth="1"/>
    <col min="12" max="12" width="11" style="48" customWidth="1"/>
    <col min="13" max="14" width="10" style="48" customWidth="1"/>
    <col min="15" max="15" width="12.140625" style="51" customWidth="1"/>
    <col min="16" max="16" width="14.140625" style="50" customWidth="1"/>
    <col min="17" max="17" width="15.28515625" style="51" customWidth="1"/>
    <col min="18" max="18" width="13.85546875" style="52" customWidth="1"/>
    <col min="19" max="19" width="10.5703125" style="49" customWidth="1"/>
    <col min="20" max="20" width="11.85546875" style="47" customWidth="1"/>
    <col min="21" max="21" width="10.5703125" style="47" customWidth="1"/>
    <col min="22" max="22" width="17.7109375" style="51" customWidth="1"/>
    <col min="23" max="24" width="9.140625" style="51" customWidth="1"/>
    <col min="25" max="25" width="10.5703125" style="52" customWidth="1"/>
    <col min="26" max="26" width="11.85546875" style="51" customWidth="1"/>
    <col min="27" max="27" width="12.140625" style="51" customWidth="1"/>
    <col min="28" max="28" width="10.7109375" style="51" customWidth="1"/>
    <col min="29" max="30" width="16.140625" style="51" customWidth="1"/>
    <col min="31" max="32" width="9.140625" style="51" customWidth="1"/>
    <col min="33" max="33" width="9.85546875" style="51" customWidth="1"/>
    <col min="34" max="34" width="14.28515625" style="51" customWidth="1"/>
    <col min="35" max="35" width="14.5703125" style="51" customWidth="1"/>
    <col min="36" max="36" width="15.42578125" style="51" customWidth="1"/>
    <col min="37" max="37" width="13.140625" style="51" customWidth="1"/>
    <col min="38" max="38" width="15.28515625" style="51" customWidth="1"/>
    <col min="39" max="39" width="15" style="51" customWidth="1"/>
    <col min="40" max="40" width="13.5703125" style="51" customWidth="1"/>
    <col min="41" max="41" width="15.5703125" style="51" customWidth="1"/>
    <col min="42" max="43" width="12.85546875" style="51" customWidth="1"/>
    <col min="44" max="44" width="13.85546875" style="51" customWidth="1"/>
    <col min="45" max="46" width="11.7109375" style="51" customWidth="1"/>
    <col min="47" max="50" width="11.7109375" style="319" customWidth="1"/>
    <col min="51" max="51" width="13.28515625" style="319" customWidth="1"/>
    <col min="52" max="52" width="14.140625" style="319" customWidth="1"/>
    <col min="53" max="53" width="9.140625" style="319" customWidth="1"/>
    <col min="54" max="54" width="9.5703125" style="319" customWidth="1"/>
    <col min="55" max="55" width="13.140625" style="319" customWidth="1"/>
    <col min="56" max="56" width="10" style="319" customWidth="1"/>
    <col min="57" max="59" width="9.140625" style="319" customWidth="1"/>
    <col min="60" max="62" width="9.140625" style="51" customWidth="1"/>
    <col min="63" max="63" width="11.85546875" style="51" customWidth="1"/>
    <col min="64" max="65" width="9.140625" style="51" customWidth="1"/>
    <col min="66" max="16384" width="9.140625" style="51"/>
  </cols>
  <sheetData>
    <row r="1" spans="1:65" s="105" customFormat="1" ht="18.75" thickBot="1">
      <c r="A1" s="142" t="str">
        <f>TempUnits</f>
        <v>C</v>
      </c>
      <c r="B1" s="262"/>
      <c r="C1" s="130" t="s">
        <v>238</v>
      </c>
      <c r="E1" s="54"/>
      <c r="F1" s="100"/>
      <c r="G1" s="53"/>
      <c r="H1" s="53"/>
      <c r="L1" s="54"/>
      <c r="M1" s="54"/>
      <c r="N1" s="54"/>
      <c r="P1" s="161" t="s">
        <v>227</v>
      </c>
      <c r="R1" s="147"/>
      <c r="S1" s="108"/>
      <c r="T1" s="53"/>
      <c r="U1" s="53"/>
      <c r="Y1" s="161" t="s">
        <v>240</v>
      </c>
      <c r="AU1" s="118"/>
      <c r="AV1" s="118"/>
      <c r="AW1" s="118"/>
      <c r="AX1" s="118"/>
      <c r="AY1" s="118"/>
      <c r="AZ1" s="118"/>
      <c r="BA1" s="118"/>
      <c r="BB1" s="118"/>
      <c r="BC1" s="118"/>
      <c r="BD1" s="118"/>
      <c r="BE1" s="118"/>
      <c r="BF1" s="118"/>
      <c r="BG1" s="118"/>
    </row>
    <row r="2" spans="1:65" s="105" customFormat="1" ht="16.5" thickBot="1">
      <c r="A2" s="264" t="str">
        <f>PressUnits</f>
        <v>bar</v>
      </c>
      <c r="B2" s="263"/>
      <c r="C2" s="130" t="s">
        <v>239</v>
      </c>
      <c r="D2" s="53"/>
      <c r="E2" s="54"/>
      <c r="F2" s="54"/>
      <c r="G2" s="53"/>
      <c r="H2" s="53"/>
      <c r="I2" s="53"/>
      <c r="J2" s="53"/>
      <c r="K2" s="53"/>
      <c r="L2" s="54"/>
      <c r="M2" s="54"/>
      <c r="N2" s="54"/>
      <c r="O2" s="268" t="s">
        <v>216</v>
      </c>
      <c r="P2" s="269"/>
      <c r="Q2" s="269"/>
      <c r="R2" s="269"/>
      <c r="S2" s="101"/>
      <c r="T2" s="102"/>
      <c r="U2" s="102"/>
      <c r="V2" s="270"/>
      <c r="W2" s="270"/>
      <c r="X2" s="270"/>
      <c r="Y2" s="271"/>
      <c r="Z2" s="270"/>
      <c r="AA2" s="270"/>
      <c r="AB2" s="270"/>
      <c r="AC2" s="270"/>
      <c r="AD2" s="270"/>
      <c r="AE2" s="270"/>
      <c r="AF2" s="270"/>
      <c r="AG2" s="270"/>
      <c r="AH2" s="270"/>
      <c r="AI2" s="270"/>
      <c r="AJ2" s="270"/>
      <c r="AK2" s="270"/>
      <c r="AL2" s="270"/>
      <c r="AM2" s="270"/>
      <c r="AN2" s="270"/>
      <c r="AO2" s="270"/>
      <c r="AP2" s="270"/>
      <c r="AQ2" s="270"/>
      <c r="AR2" s="270"/>
      <c r="AS2" s="270"/>
      <c r="AT2" s="270"/>
      <c r="AU2" s="317"/>
      <c r="AV2" s="317"/>
      <c r="AW2" s="317"/>
      <c r="AX2" s="317"/>
      <c r="AY2" s="317"/>
      <c r="AZ2" s="317"/>
      <c r="BA2" s="317"/>
      <c r="BB2" s="317"/>
      <c r="BC2" s="317"/>
      <c r="BD2" s="317"/>
      <c r="BE2" s="317"/>
      <c r="BF2" s="317"/>
      <c r="BG2" s="317"/>
      <c r="BH2" s="270"/>
      <c r="BI2" s="270"/>
      <c r="BJ2" s="270"/>
      <c r="BK2" s="270"/>
      <c r="BL2" s="270"/>
    </row>
    <row r="3" spans="1:65" s="105" customFormat="1" ht="38.25" customHeight="1" thickBot="1">
      <c r="A3" s="144" t="s">
        <v>170</v>
      </c>
      <c r="B3" s="261"/>
      <c r="C3" s="145"/>
      <c r="D3" s="146"/>
      <c r="E3" s="138"/>
      <c r="F3" s="138"/>
      <c r="G3" s="140"/>
      <c r="H3" s="140"/>
      <c r="I3" s="139"/>
      <c r="J3" s="139"/>
      <c r="K3" s="139"/>
      <c r="L3" s="141"/>
      <c r="M3" s="139"/>
      <c r="N3" s="54"/>
      <c r="O3" s="272">
        <v>0.7</v>
      </c>
      <c r="P3" s="273" t="s">
        <v>219</v>
      </c>
      <c r="Q3" s="274" t="s">
        <v>219</v>
      </c>
      <c r="R3" s="275" t="s">
        <v>219</v>
      </c>
      <c r="S3" s="101"/>
      <c r="T3" s="102"/>
      <c r="U3" s="102"/>
      <c r="V3" s="276"/>
      <c r="W3" s="271"/>
      <c r="X3" s="270"/>
      <c r="Y3" s="271"/>
      <c r="Z3" s="270"/>
      <c r="AA3" s="270"/>
      <c r="AB3" s="270"/>
      <c r="AC3" s="270"/>
      <c r="AD3" s="270"/>
      <c r="AE3" s="270"/>
      <c r="AF3" s="270"/>
      <c r="AG3" s="270"/>
      <c r="AH3" s="270"/>
      <c r="AI3" s="270"/>
      <c r="AJ3" s="270"/>
      <c r="AK3" s="270"/>
      <c r="AL3" s="270"/>
      <c r="AM3" s="270"/>
      <c r="AN3" s="270"/>
      <c r="AO3" s="270"/>
      <c r="AP3" s="270"/>
      <c r="AQ3" s="270"/>
      <c r="AR3" s="270"/>
      <c r="AS3" s="270"/>
      <c r="AT3" s="270"/>
      <c r="AU3" s="317"/>
      <c r="AV3" s="317"/>
      <c r="AW3" s="317"/>
      <c r="AX3" s="317"/>
      <c r="AY3" s="317"/>
      <c r="AZ3" s="317"/>
      <c r="BA3" s="317"/>
      <c r="BB3" s="317"/>
      <c r="BC3" s="317"/>
      <c r="BD3" s="317"/>
      <c r="BE3" s="317"/>
      <c r="BF3" s="317"/>
      <c r="BG3" s="317"/>
      <c r="BH3" s="270"/>
      <c r="BI3" s="270"/>
      <c r="BJ3" s="270"/>
      <c r="BK3" s="270"/>
      <c r="BL3" s="270"/>
    </row>
    <row r="4" spans="1:65" ht="27.75" customHeight="1" thickBot="1">
      <c r="A4" s="167"/>
      <c r="B4" s="167"/>
      <c r="C4" s="169" t="s">
        <v>244</v>
      </c>
      <c r="D4" s="306" t="str">
        <f>IF(Configuration!$E$20=1,"F","C")</f>
        <v>C</v>
      </c>
      <c r="E4" s="307" t="s">
        <v>156</v>
      </c>
      <c r="F4" s="308" t="s">
        <v>156</v>
      </c>
      <c r="G4" s="309" t="str">
        <f>FlowUnits</f>
        <v>gpm</v>
      </c>
      <c r="H4" s="309" t="str">
        <f>FlowUnits</f>
        <v>gpm</v>
      </c>
      <c r="I4" s="310" t="str">
        <f>PressUnits</f>
        <v>bar</v>
      </c>
      <c r="J4" s="310" t="str">
        <f>PressUnits</f>
        <v>bar</v>
      </c>
      <c r="K4" s="310" t="str">
        <f>PressUnits</f>
        <v>bar</v>
      </c>
      <c r="L4" s="309" t="str">
        <f>FlowUnits</f>
        <v>gpm</v>
      </c>
      <c r="M4" s="310" t="str">
        <f>PressUnits</f>
        <v>bar</v>
      </c>
      <c r="N4" s="54"/>
      <c r="O4" s="277" t="s">
        <v>228</v>
      </c>
      <c r="P4" s="278" t="str">
        <f>FlowUnits</f>
        <v>gpm</v>
      </c>
      <c r="Q4" s="279" t="s">
        <v>165</v>
      </c>
      <c r="R4" s="280" t="str">
        <f>PressUnits</f>
        <v>bar</v>
      </c>
      <c r="S4" s="281">
        <v>0.2</v>
      </c>
      <c r="T4" s="282">
        <v>0.15</v>
      </c>
      <c r="U4" s="282">
        <v>0.2</v>
      </c>
      <c r="V4" s="283"/>
      <c r="W4" s="284"/>
      <c r="X4" s="284"/>
      <c r="Y4" s="285" t="str">
        <f>IF(Configuration!E20=1,"F","C")</f>
        <v>C</v>
      </c>
      <c r="Z4" s="284" t="s">
        <v>162</v>
      </c>
      <c r="AA4" s="284" t="s">
        <v>162</v>
      </c>
      <c r="AB4" s="284" t="s">
        <v>162</v>
      </c>
      <c r="AC4" s="284" t="s">
        <v>162</v>
      </c>
      <c r="AD4" s="284" t="s">
        <v>162</v>
      </c>
      <c r="AE4" s="284" t="s">
        <v>162</v>
      </c>
      <c r="AF4" s="284" t="s">
        <v>162</v>
      </c>
      <c r="AG4" s="284" t="s">
        <v>162</v>
      </c>
      <c r="AH4" s="284" t="s">
        <v>162</v>
      </c>
      <c r="AI4" s="284" t="s">
        <v>162</v>
      </c>
      <c r="AJ4" s="284" t="s">
        <v>162</v>
      </c>
      <c r="AK4" s="284" t="s">
        <v>162</v>
      </c>
      <c r="AL4" s="284" t="s">
        <v>162</v>
      </c>
      <c r="AM4" s="284" t="s">
        <v>162</v>
      </c>
      <c r="AN4" s="284" t="s">
        <v>162</v>
      </c>
      <c r="AO4" s="284" t="s">
        <v>162</v>
      </c>
      <c r="AP4" s="284" t="s">
        <v>162</v>
      </c>
      <c r="AQ4" s="284" t="s">
        <v>162</v>
      </c>
      <c r="AR4" s="284" t="s">
        <v>162</v>
      </c>
      <c r="AS4" s="284" t="s">
        <v>162</v>
      </c>
      <c r="AT4" s="284" t="s">
        <v>162</v>
      </c>
      <c r="AU4" s="318" t="s">
        <v>162</v>
      </c>
      <c r="AV4" s="318" t="s">
        <v>162</v>
      </c>
      <c r="AW4" s="318" t="s">
        <v>162</v>
      </c>
      <c r="AX4" s="318" t="s">
        <v>162</v>
      </c>
      <c r="AY4" s="318" t="s">
        <v>162</v>
      </c>
      <c r="AZ4" s="318" t="s">
        <v>162</v>
      </c>
      <c r="BA4" s="318" t="s">
        <v>162</v>
      </c>
      <c r="BB4" s="318" t="s">
        <v>162</v>
      </c>
      <c r="BC4" s="318" t="s">
        <v>162</v>
      </c>
      <c r="BD4" s="318" t="s">
        <v>162</v>
      </c>
      <c r="BE4" s="318" t="s">
        <v>162</v>
      </c>
      <c r="BF4" s="318" t="s">
        <v>162</v>
      </c>
      <c r="BG4" s="318" t="s">
        <v>162</v>
      </c>
      <c r="BH4" s="284" t="s">
        <v>162</v>
      </c>
      <c r="BI4" s="284" t="s">
        <v>162</v>
      </c>
      <c r="BJ4" s="284" t="s">
        <v>162</v>
      </c>
      <c r="BK4" s="284" t="s">
        <v>162</v>
      </c>
      <c r="BL4" s="284" t="s">
        <v>162</v>
      </c>
    </row>
    <row r="5" spans="1:65" ht="102" thickBot="1">
      <c r="A5" s="143" t="s">
        <v>334</v>
      </c>
      <c r="B5" s="311" t="s">
        <v>335</v>
      </c>
      <c r="C5" s="313" t="s">
        <v>164</v>
      </c>
      <c r="D5" s="137" t="s">
        <v>154</v>
      </c>
      <c r="E5" s="135" t="s">
        <v>4</v>
      </c>
      <c r="F5" s="136" t="s">
        <v>63</v>
      </c>
      <c r="G5" s="221" t="s">
        <v>276</v>
      </c>
      <c r="H5" s="222" t="s">
        <v>184</v>
      </c>
      <c r="I5" s="135" t="s">
        <v>153</v>
      </c>
      <c r="J5" s="136" t="s">
        <v>158</v>
      </c>
      <c r="K5" s="220" t="s">
        <v>155</v>
      </c>
      <c r="L5" s="223" t="s">
        <v>277</v>
      </c>
      <c r="M5" s="134" t="s">
        <v>278</v>
      </c>
      <c r="N5" s="54"/>
      <c r="O5" s="286" t="s">
        <v>179</v>
      </c>
      <c r="P5" s="286" t="str">
        <f>"Overall Perm Flow Normalized "&amp; UPPER(FlowUnits)</f>
        <v>Overall Perm Flow Normalized GPM</v>
      </c>
      <c r="Q5" s="287" t="s">
        <v>157</v>
      </c>
      <c r="R5" s="288" t="str">
        <f>"Overall DP Normalized " &amp; UPPER(PressUnits)</f>
        <v>Overall DP Normalized BAR</v>
      </c>
      <c r="S5" s="289" t="s">
        <v>51</v>
      </c>
      <c r="T5" s="290" t="str">
        <f>"Cleanline Norm Perm Flow " &amp; UPPER(FlowUnits) &amp; "       (-15%)"</f>
        <v>Cleanline Norm Perm Flow GPM       (-15%)</v>
      </c>
      <c r="U5" s="290" t="s">
        <v>52</v>
      </c>
      <c r="V5" s="289" t="str">
        <f>"Specific Flux " &amp; IF(FlowUnits="gpm","GFD","LMH") &amp; "/" &amp; UPPER(PressUnits)</f>
        <v>Specific Flux GFD/BAR</v>
      </c>
      <c r="W5" s="284"/>
      <c r="X5" s="291"/>
      <c r="Y5" s="292" t="s">
        <v>159</v>
      </c>
      <c r="Z5" s="293" t="s">
        <v>215</v>
      </c>
      <c r="AA5" s="294" t="s">
        <v>302</v>
      </c>
      <c r="AB5" s="294" t="s">
        <v>202</v>
      </c>
      <c r="AC5" s="293" t="str">
        <f>"Normalized DP " &amp; PressUnits</f>
        <v>Normalized DP bar</v>
      </c>
      <c r="AD5" s="293" t="s">
        <v>213</v>
      </c>
      <c r="AE5" s="293" t="s">
        <v>211</v>
      </c>
      <c r="AF5" s="293" t="s">
        <v>203</v>
      </c>
      <c r="AG5" s="295" t="s">
        <v>204</v>
      </c>
      <c r="AH5" s="293" t="s">
        <v>205</v>
      </c>
      <c r="AI5" s="293" t="s">
        <v>206</v>
      </c>
      <c r="AJ5" s="293" t="s">
        <v>207</v>
      </c>
      <c r="AK5" s="293" t="s">
        <v>180</v>
      </c>
      <c r="AL5" s="295" t="s">
        <v>181</v>
      </c>
      <c r="AM5" s="293" t="s">
        <v>182</v>
      </c>
      <c r="AN5" s="293" t="s">
        <v>183</v>
      </c>
      <c r="AO5" s="293" t="s">
        <v>184</v>
      </c>
      <c r="AP5" s="293" t="s">
        <v>185</v>
      </c>
      <c r="AQ5" s="293" t="s">
        <v>212</v>
      </c>
      <c r="AR5" s="293" t="s">
        <v>186</v>
      </c>
      <c r="AS5" s="293" t="s">
        <v>187</v>
      </c>
      <c r="AT5" s="293" t="s">
        <v>214</v>
      </c>
      <c r="AU5" s="293" t="s">
        <v>312</v>
      </c>
      <c r="AV5" s="293" t="s">
        <v>336</v>
      </c>
      <c r="AW5" s="295" t="s">
        <v>313</v>
      </c>
      <c r="AX5" s="295" t="s">
        <v>337</v>
      </c>
      <c r="AY5" s="293" t="s">
        <v>190</v>
      </c>
      <c r="AZ5" s="293" t="s">
        <v>188</v>
      </c>
      <c r="BA5" s="293" t="s">
        <v>189</v>
      </c>
      <c r="BB5" s="293" t="s">
        <v>191</v>
      </c>
      <c r="BC5" s="293" t="s">
        <v>192</v>
      </c>
      <c r="BD5" s="293" t="s">
        <v>193</v>
      </c>
      <c r="BE5" s="293" t="s">
        <v>194</v>
      </c>
      <c r="BF5" s="293" t="s">
        <v>195</v>
      </c>
      <c r="BG5" s="293" t="s">
        <v>196</v>
      </c>
      <c r="BH5" s="294" t="s">
        <v>197</v>
      </c>
      <c r="BI5" s="294" t="s">
        <v>198</v>
      </c>
      <c r="BJ5" s="294" t="s">
        <v>199</v>
      </c>
      <c r="BK5" s="294" t="s">
        <v>200</v>
      </c>
      <c r="BL5" s="296" t="s">
        <v>201</v>
      </c>
      <c r="BM5" s="148"/>
    </row>
    <row r="6" spans="1:65" ht="44.25" customHeight="1">
      <c r="A6" s="314">
        <v>42010</v>
      </c>
      <c r="B6" s="266">
        <v>0</v>
      </c>
      <c r="C6" s="312" t="s">
        <v>297</v>
      </c>
      <c r="D6" s="158">
        <v>25</v>
      </c>
      <c r="E6" s="159">
        <v>7283.0559395915843</v>
      </c>
      <c r="F6" s="159">
        <v>27.379104262013307</v>
      </c>
      <c r="G6" s="158">
        <v>19</v>
      </c>
      <c r="H6" s="158">
        <v>9.5</v>
      </c>
      <c r="I6" s="158">
        <v>12.287867053402497</v>
      </c>
      <c r="J6" s="158">
        <v>11.703024724715174</v>
      </c>
      <c r="K6" s="158">
        <v>0.09</v>
      </c>
      <c r="L6" s="316">
        <f t="shared" ref="L6:L40" si="0">G6+H6</f>
        <v>28.5</v>
      </c>
      <c r="M6" s="316">
        <f t="shared" ref="M6:M71" si="1">I6-J6</f>
        <v>0.58484232868732278</v>
      </c>
      <c r="N6" s="54"/>
      <c r="O6" s="157">
        <f t="shared" ref="O6:O12" si="2">IF(FlowUnits="gpm",1,IF(FlowUnits="m3hr",264.2*60,IF(FlowUnits="l/min",1/3.785,60/3.785))) * L6* I6 * IF(PressUnits="psi",1,IF(PressUnits="bar",14.5,0.145)) / (1714 * $O$3)</f>
        <v>4.2323396064498935</v>
      </c>
      <c r="P6" s="157">
        <f t="shared" ref="P6:P28" si="3">IF(ISNUMBER(A6),AB6,"")</f>
        <v>19</v>
      </c>
      <c r="Q6" s="107">
        <f t="shared" ref="Q6:Q28" si="4">IF(ISNUMBER(A6),Z6,"")</f>
        <v>1.8225142385582024E-3</v>
      </c>
      <c r="R6" s="155">
        <f t="shared" ref="R6:R28" si="5">IF(ISNUMBER(A6),AC6,"")</f>
        <v>0.58484232868732278</v>
      </c>
      <c r="S6" s="154">
        <f>IF(G6="","",Q6+(Q6*S4))</f>
        <v>2.1870170862698431E-3</v>
      </c>
      <c r="T6" s="131">
        <f>IF(G6="","",P6-(P6*T4))</f>
        <v>16.149999999999999</v>
      </c>
      <c r="U6" s="131">
        <f>IF(G6="","",R6+(R6*U4))</f>
        <v>0.70181079442478733</v>
      </c>
      <c r="V6" s="297">
        <f t="shared" ref="V6:V69" si="6">IFERROR(IF(FlowUnits="gpm",G6*1440/(TOTAL_AREA_M_2*10.76),IF(FlowUnits="m3hr",G6/(TOTAL_AREA_M_2),IF(FlowUnits="l/min",G6*60/(TOTAL_AREA_M_2),G6*3600/(TOTAL_AREA_M_2))))/(I6-K6),0)</f>
        <v>0.46572531837223063</v>
      </c>
      <c r="W6" s="284"/>
      <c r="X6" s="298"/>
      <c r="Y6" s="299">
        <f t="shared" ref="Y6:Y69" si="7">IF(D6&gt;0,IF(TempUnits="F",(D6-32)*5/9,D6),"")</f>
        <v>25</v>
      </c>
      <c r="Z6" s="298">
        <f t="shared" ref="Z6:Z69" si="8">IFERROR(AG6* AP6 / $AP$6 * ($BG$6 / BG6) * $AT$6/AT6 * AK6 / $AK$6,0)</f>
        <v>1.8225142385582024E-3</v>
      </c>
      <c r="AA6" s="298">
        <f t="shared" ref="AA6:AA69" si="9">IFERROR(AG6* AP6 / $AP$6 * ($BG$6 / BG6) * $AY$6/AY6 * AK6 / $AK$6,0)</f>
        <v>1.8225142385582024E-3</v>
      </c>
      <c r="AB6" s="298">
        <f t="shared" ref="AB6:AB69" si="10">IFERROR(AP6* $BF$6/BF6 * $BH$6/BH6,0)</f>
        <v>19</v>
      </c>
      <c r="AC6" s="300">
        <f t="shared" ref="AC6:AC69" si="11">IFERROR(M6 * ($AQ$6/AQ6)^DeltaP3 * ($AW$6 / AW6)^DeltaP6_1,0)</f>
        <v>0.58484232868732278</v>
      </c>
      <c r="AD6" s="300">
        <f t="shared" ref="AD6:AD69" si="12">IFERROR(IF(PressUnits = "psi", AC6/14.5, IF(PressUnits = "kpa", AC6/100,AC6)),0)</f>
        <v>0.58484232868732278</v>
      </c>
      <c r="AE6" s="301">
        <f>AF6*14.5</f>
        <v>8.4802137659661803</v>
      </c>
      <c r="AF6" s="301">
        <f t="shared" ref="AF6" si="13">IF(PressUnits = "bar", M6, IF(PressUnits = "kpa", M6/100,M6/14.5))</f>
        <v>0.58484232868732278</v>
      </c>
      <c r="AG6" s="298">
        <f>IFERROR(AL6/AT6,0)</f>
        <v>1.8225142385582024E-3</v>
      </c>
      <c r="AH6" s="302">
        <f t="shared" ref="AH6" si="14">IF(PressUnits = "bar", I6, IF(PressUnits = "kpa", I6/100,I6/14.5))</f>
        <v>12.287867053402497</v>
      </c>
      <c r="AI6" s="302">
        <f t="shared" ref="AI6" si="15">IF(PressUnits = "bar", J6, IF(PressUnits = "kpa", J6/100,J6/14.5))</f>
        <v>11.703024724715174</v>
      </c>
      <c r="AJ6" s="302">
        <f t="shared" ref="AJ6" si="16">IF(PressUnits = "bar", K6, IF(PressUnits = "kpa", K6/100,K6/14.5))</f>
        <v>0.09</v>
      </c>
      <c r="AK6" s="303">
        <f>IFERROR(IF(E6&gt;7630,uSa * EXP(((uSb -LN(EXP(0.0017*(Y6-25))*E6)))^2/uSc),uS2a * EXP(((uS2b -LN(EXP(0.0017*(Y6-25))*E6)))^2/uS2c)),0)</f>
        <v>3889.2137081639025</v>
      </c>
      <c r="AL6" s="302">
        <f t="shared" ref="AL6:AL69" si="17">IFERROR(IF(F6&gt;7630,uSa * EXP(((uSb -LN(EXP(0.0017*(Y6-25))*F6)))^2/uSc),uS2a * EXP(((uS2b -LN(EXP(0.0017*(Y6-25))*F6)))^2/uS2c)),0)</f>
        <v>12.887003411717128</v>
      </c>
      <c r="AM6" s="304">
        <f>IFERROR((AK6*L6-AL6*G6)/H6,0)</f>
        <v>11641.867117668273</v>
      </c>
      <c r="AN6" s="285">
        <f t="shared" ref="AN6" si="18">L6</f>
        <v>28.5</v>
      </c>
      <c r="AO6" s="303">
        <f t="shared" ref="AO6" si="19">H6</f>
        <v>9.5</v>
      </c>
      <c r="AP6" s="285">
        <f t="shared" ref="AP6" si="20">G6</f>
        <v>19</v>
      </c>
      <c r="AQ6" s="285">
        <f t="shared" ref="AQ6:AQ19" si="21">(AN6+AO6)/2</f>
        <v>19</v>
      </c>
      <c r="AR6" s="284">
        <f>IFERROR(1-AL6/AK6,0)</f>
        <v>0.99668647588465864</v>
      </c>
      <c r="AS6" s="284">
        <f t="shared" ref="AS6:AS17" si="22">IFERROR(AP6/AN6,0)</f>
        <v>0.66666666666666663</v>
      </c>
      <c r="AT6" s="284">
        <f>IFERROR((AM6-AK6)/LN(AM6/AK6),0)</f>
        <v>7071.0028701405827</v>
      </c>
      <c r="AU6" s="318">
        <f>IFERROR(1000 / (((3.1975) + (-0.315154 * ((647.27 - (Y6+273.15)) ^ (1 / 3))) +  (-0.001203374 * (647.27 -  (Y6+273.15))) + (0.000000000000748908 * ((647.27 -  (Y6+273.15)) ^ 4))) / (1 + (0.1342489 * ((647.27 -  (Y6+273.15)) ^ (1 / 3))) + (-0.003946263 * (647.27 -  (Y6+273.15)))))*(1+0.00714*AT6/10000),0)</f>
        <v>1001.865835909477</v>
      </c>
      <c r="AV6" s="318">
        <f>IF(AU6=0,0,IFERROR(1000 / (((3.1975) + (-0.315154 * ((647.27 - (25+273.15)) ^ (1 / 3))) +  (-0.001203374 * (647.27 -  (25+273.15))) + (0.000000000000748908 * ((647.27 -  (25+273.15)) ^ 4))) / (1 + (0.1342489 * ((647.27 -  (25+273.15)) ^ (1 / 3))) + (-0.003946263 * (647.27 -  (25+273.15)))))*(1+0.00714*AT6/10000),0))</f>
        <v>1001.865835909477</v>
      </c>
      <c r="AW6" s="318">
        <f>IFERROR(1.234 * 10 ^ (-6) * EXP((0.00212 * AT6 / 1000 * AU6 / 1000) + 1965 / (273.15 + Y6)),0)</f>
        <v>9.1225696985422055E-4</v>
      </c>
      <c r="AX6" s="318">
        <f>IF(AV6=0,0,IFERROR(1.234 * 10 ^ (-6) * EXP((0.00212 * AT6 / 1000 * AV6 / 1000) + 1965 / (273.15 + 25)),0))</f>
        <v>9.1225696985422055E-4</v>
      </c>
      <c r="AY6" s="320">
        <f t="shared" ref="AY6:AY13" si="23">IFERROR(AK6*(1-(1-AS6)^(1-AR6))/((1-AR6)*AS6),0)</f>
        <v>6397.4556353450389</v>
      </c>
      <c r="AZ6" s="321">
        <f>IFERROR(1.01327 * 0.082054 * ($Y6 + 273.15) / 1000* (10 ^ (-0.5 * SQRT((1 / 2 * (AY6 / 1000 * 2 / 58.44 / 2 * 1000 * 1 ^ 2) * 4) / (2 * 1000)) / (1 + SQRT((1 / 2 * (AY6 / 1000 * 2 / 58.44 / 2 * 1000 * 1 ^ 2) * 4) / (2 * 1000))))) ^ 0.14 * AY6 / 1000 * 2 / 58.44 / 2 * 1000 * 2,0)</f>
        <v>5.2141589534357013</v>
      </c>
      <c r="BA6" s="321">
        <f t="shared" ref="BA6:BA69" si="24">IFERROR(1.01327 * 0.082054 * ($Y6 + 273.15) / 1000* (10 ^ (-0.5 * SQRT((1 / 2 * (AL6 / 1000 * 2 / 58.44 / 2 * 1000 * 1 ^ 2) * 4) / (2 * 1000)) / (1 + SQRT((1 / 2 * (AL6 / 1000 * 2 / 58.44 / 2 * 1000 * 1 ^ 2) * 4) / (2 * 1000))))) ^ 0.14 * AL6 / 1000 * 2 / 58.44 / 2 * 1000 * 2,0)</f>
        <v>1.0907047662370791E-2</v>
      </c>
      <c r="BB6" s="322">
        <f>IFERROR(273.15+$Y6,0)</f>
        <v>298.14999999999998</v>
      </c>
      <c r="BC6" s="323">
        <f t="shared" ref="BC6:BC69" si="25">IF(BB6=0,0, ((1 + 0.00714 * AY6/ 10000)) * 1000 /     (((3.1975) + (-0.315154 * ((647.27 - BB6) ^ (1 / 3))) +    (-0.001203374 * (647.27 - BB6)) + (0.000000000000748908 * ((647.27 - BB6) ^ 4)))    / (1 + (0.1342489 * ((647.27 - BB6) ^ (1 / 3)))     + (-0.003946263 * (647.27 - BB6)))))</f>
        <v>1001.3864461726705</v>
      </c>
      <c r="BD6" s="324">
        <f t="shared" ref="BD6:BD69" si="26">IFERROR(1.234 * 10 ^ (-6) * EXP((0.00212 * AY6 / 1000 * BC6 / 1000) + 1965 / BB6),0)</f>
        <v>9.109469195264689E-4</v>
      </c>
      <c r="BE6" s="325">
        <f>IFERROR(EXP(1965/298.15) / EXP(1965/(BB6)),0)</f>
        <v>1</v>
      </c>
      <c r="BF6" s="325">
        <f t="shared" ref="BF6:BF69" si="27">IFERROR(BE6*IF($Y6&lt;=25,EXP(TempA1*($Y6-25))*((BB6/298)^(TempA3_1/(1-AS6))),EXP(TempA2*($Y6-25))*((BB6/298)^(TempA4_1/(1-AS6)))),0)</f>
        <v>1.0002224937622386</v>
      </c>
      <c r="BG6" s="325">
        <f t="shared" ref="BG6:BG69" si="28">IFERROR(AX6/AW6*IF($Y6&lt;=25,EXP(TempB1*($Y6-25))*((BB6/298)^(TempB3_1/(1-AS6))),EXP(TempB2*($Y6-25))*((BB6/298)^(TempB4_1/(1-AS6)))),0)</f>
        <v>1.0028290870726932</v>
      </c>
      <c r="BH6" s="305">
        <f t="shared" ref="BH6:BH69" si="29">IFERROR(AH6-AF6/2-AJ6-AZ6+BA6,0)</f>
        <v>6.7021939832855049</v>
      </c>
      <c r="BI6" s="298">
        <f t="shared" ref="BI6:BI69" si="30">IFERROR(AP6/$AP$6,0)</f>
        <v>1</v>
      </c>
      <c r="BJ6" s="298">
        <f>IFERROR($BG$6 / BG6,0)</f>
        <v>1</v>
      </c>
      <c r="BK6" s="298">
        <f t="shared" ref="BK6:BK69" si="31">IFERROR($AY$6/AY6,0)</f>
        <v>1</v>
      </c>
      <c r="BL6" s="298">
        <f t="shared" ref="BL6:BL69" si="32">IFERROR(AK6 / $AK$6,0)</f>
        <v>1</v>
      </c>
    </row>
    <row r="7" spans="1:65" ht="15.75">
      <c r="A7" s="315">
        <v>42011</v>
      </c>
      <c r="B7" s="266">
        <f t="shared" ref="B7:B14" si="33">IF(A7=0,0,A7-$A$6)</f>
        <v>1</v>
      </c>
      <c r="C7" s="160" t="s">
        <v>298</v>
      </c>
      <c r="D7" s="111">
        <v>25</v>
      </c>
      <c r="E7" s="111">
        <v>7283.0559395915843</v>
      </c>
      <c r="F7" s="111">
        <v>27.379104262013307</v>
      </c>
      <c r="G7" s="176">
        <v>19</v>
      </c>
      <c r="H7" s="176">
        <v>9.5</v>
      </c>
      <c r="I7" s="176">
        <v>12.287867053402497</v>
      </c>
      <c r="J7" s="176">
        <v>11.703024724715174</v>
      </c>
      <c r="K7" s="176">
        <v>0.09</v>
      </c>
      <c r="L7" s="267">
        <f t="shared" si="0"/>
        <v>28.5</v>
      </c>
      <c r="M7" s="267">
        <f t="shared" si="1"/>
        <v>0.58484232868732278</v>
      </c>
      <c r="N7" s="54"/>
      <c r="O7" s="168">
        <f t="shared" si="2"/>
        <v>4.2323396064498935</v>
      </c>
      <c r="P7" s="168">
        <f>IF(ISNUMBER(A7),AB7,"")</f>
        <v>19</v>
      </c>
      <c r="Q7" s="107">
        <f t="shared" si="4"/>
        <v>1.8225142385582024E-3</v>
      </c>
      <c r="R7" s="156">
        <f t="shared" si="5"/>
        <v>0.58484232868732278</v>
      </c>
      <c r="S7" s="101">
        <f t="shared" ref="S7:S28" si="34">IF(G7="","",$S$6)</f>
        <v>2.1870170862698431E-3</v>
      </c>
      <c r="T7" s="102">
        <f t="shared" ref="T7:T28" si="35">IF(G7="","",$T$6)</f>
        <v>16.149999999999999</v>
      </c>
      <c r="U7" s="102">
        <f t="shared" ref="U7:U28" si="36">IF(G7="","",$U$6)</f>
        <v>0.70181079442478733</v>
      </c>
      <c r="V7" s="297">
        <f t="shared" si="6"/>
        <v>0.46572531837223063</v>
      </c>
      <c r="W7" s="284"/>
      <c r="X7" s="298"/>
      <c r="Y7" s="299">
        <f t="shared" si="7"/>
        <v>25</v>
      </c>
      <c r="Z7" s="298">
        <f t="shared" si="8"/>
        <v>1.8225142385582024E-3</v>
      </c>
      <c r="AA7" s="298">
        <f t="shared" si="9"/>
        <v>1.8225142385582024E-3</v>
      </c>
      <c r="AB7" s="298">
        <f t="shared" si="10"/>
        <v>19</v>
      </c>
      <c r="AC7" s="300">
        <f t="shared" si="11"/>
        <v>0.58484232868732278</v>
      </c>
      <c r="AD7" s="300">
        <f t="shared" si="12"/>
        <v>0.58484232868732278</v>
      </c>
      <c r="AE7" s="301">
        <f t="shared" ref="AE7:AE70" si="37">AF7*14.5</f>
        <v>8.4802137659661803</v>
      </c>
      <c r="AF7" s="301">
        <f t="shared" ref="AF7:AF28" si="38">IF(PressUnits = "bar", M7, IF(PressUnits = "kpa", M7/100,M7/14.5))</f>
        <v>0.58484232868732278</v>
      </c>
      <c r="AG7" s="298">
        <f t="shared" ref="AG7:AG28" si="39">IFERROR(AL7/AT7,0)</f>
        <v>1.8225142385582024E-3</v>
      </c>
      <c r="AH7" s="302">
        <f t="shared" ref="AH7:AH28" si="40">IF(PressUnits = "bar", I7, IF(PressUnits = "kpa", I7/100,I7/14.5))</f>
        <v>12.287867053402497</v>
      </c>
      <c r="AI7" s="302">
        <f t="shared" ref="AI7:AI28" si="41">IF(PressUnits = "bar", J7, IF(PressUnits = "kpa", J7/100,J7/14.5))</f>
        <v>11.703024724715174</v>
      </c>
      <c r="AJ7" s="302">
        <f t="shared" ref="AJ7:AJ28" si="42">IF(PressUnits = "bar", K7, IF(PressUnits = "kpa", K7/100,K7/14.5))</f>
        <v>0.09</v>
      </c>
      <c r="AK7" s="303">
        <f t="shared" ref="AK7:AK12" si="43">IFERROR(IF(E7&gt;7630,uSa * EXP(((uSb -LN(EXP(0.0017*(Y7-25))*E7)))^2/uSc),uS2a * EXP(((uS2b -LN(EXP(0.0017*(Y7-25))*E7)))^2/uS2c)),0)</f>
        <v>3889.2137081639025</v>
      </c>
      <c r="AL7" s="302">
        <f>IFERROR(IF(F7&gt;7630,uSa * EXP(((uSb -LN(EXP(0.0017*(Y7-25))*F7)))^2/uSc),uS2a * EXP(((uS2b -LN(EXP(0.0017*(Y7-25))*F7)))^2/uS2c)),0)</f>
        <v>12.887003411717128</v>
      </c>
      <c r="AM7" s="304">
        <f t="shared" ref="AM7:AM28" si="44">IFERROR((AK7*L7-AL7*G7)/H7,0)</f>
        <v>11641.867117668273</v>
      </c>
      <c r="AN7" s="285">
        <f t="shared" ref="AN7:AN26" si="45">L7</f>
        <v>28.5</v>
      </c>
      <c r="AO7" s="303">
        <f t="shared" ref="AO7:AO28" si="46">H7</f>
        <v>9.5</v>
      </c>
      <c r="AP7" s="285">
        <f t="shared" ref="AP7:AP28" si="47">G7</f>
        <v>19</v>
      </c>
      <c r="AQ7" s="285">
        <f t="shared" si="21"/>
        <v>19</v>
      </c>
      <c r="AR7" s="284">
        <f>IFERROR(1-AL7/AK7,0)</f>
        <v>0.99668647588465864</v>
      </c>
      <c r="AS7" s="284">
        <f t="shared" si="22"/>
        <v>0.66666666666666663</v>
      </c>
      <c r="AT7" s="284">
        <f>IFERROR((AM7-AK7)/LN(AM7/AK7),0)</f>
        <v>7071.0028701405827</v>
      </c>
      <c r="AU7" s="318">
        <f>IFERROR(1000 / (((3.1975) + (-0.315154 * ((647.27 - (Y7+273.15)) ^ (1 / 3))) +  (-0.001203374 * (647.27 -  (Y7+273.15))) + (0.000000000000748908 * ((647.27 -  (Y7+273.15)) ^ 4))) / (1 + (0.1342489 * ((647.27 -  (Y7+273.15)) ^ (1 / 3))) + (-0.003946263 * (647.27 -  (Y7+273.15)))))*(1+0.00714*AT7/10000),0)</f>
        <v>1001.865835909477</v>
      </c>
      <c r="AV7" s="318">
        <f t="shared" ref="AV7:AV70" si="48">IF(AU7=0,0,IFERROR(1000 / (((3.1975) + (-0.315154 * ((647.27 - (25+273.15)) ^ (1 / 3))) +  (-0.001203374 * (647.27 -  (25+273.15))) + (0.000000000000748908 * ((647.27 -  (25+273.15)) ^ 4))) / (1 + (0.1342489 * ((647.27 -  (25+273.15)) ^ (1 / 3))) + (-0.003946263 * (647.27 -  (25+273.15)))))*(1+0.00714*AT7/10000),0))</f>
        <v>1001.865835909477</v>
      </c>
      <c r="AW7" s="318">
        <f t="shared" ref="AW7:AW28" si="49">IFERROR(1.234 * 10 ^ (-6) * EXP((0.00212 * AT7 / 1000 * AU7 / 1000) + 1965 / (273.15 + Y7)),0)</f>
        <v>9.1225696985422055E-4</v>
      </c>
      <c r="AX7" s="318">
        <f t="shared" ref="AX7:AX70" si="50">IF(AV7=0,0,IFERROR(1.234 * 10 ^ (-6) * EXP((0.00212 * AT7 / 1000 * AV7 / 1000) + 1965 / (273.15 + 25)),0))</f>
        <v>9.1225696985422055E-4</v>
      </c>
      <c r="AY7" s="320">
        <f t="shared" si="23"/>
        <v>6397.4556353450389</v>
      </c>
      <c r="AZ7" s="321">
        <f t="shared" ref="AZ7:AZ70" si="51">IFERROR(1.01327 * 0.082054 * ($Y7 + 273.15) / 1000* (10 ^ (-0.5 * SQRT((1 / 2 * (AY7 / 1000 * 2 / 58.44 / 2 * 1000 * 1 ^ 2) * 4) / (2 * 1000)) / (1 + SQRT((1 / 2 * (AY7 / 1000 * 2 / 58.44 / 2 * 1000 * 1 ^ 2) * 4) / (2 * 1000))))) ^ 0.14 * AY7 / 1000 * 2 / 58.44 / 2 * 1000 * 2,0)</f>
        <v>5.2141589534357013</v>
      </c>
      <c r="BA7" s="321">
        <f t="shared" si="24"/>
        <v>1.0907047662370791E-2</v>
      </c>
      <c r="BB7" s="322">
        <f t="shared" ref="BB7:BB70" si="52">IFERROR(273.15+$Y7,0)</f>
        <v>298.14999999999998</v>
      </c>
      <c r="BC7" s="323">
        <f t="shared" si="25"/>
        <v>1001.3864461726705</v>
      </c>
      <c r="BD7" s="324">
        <f t="shared" si="26"/>
        <v>9.109469195264689E-4</v>
      </c>
      <c r="BE7" s="325">
        <f t="shared" ref="BE7:BE25" si="53">IFERROR(EXP(1965/298.15) / EXP(1965/(BB7)),0)</f>
        <v>1</v>
      </c>
      <c r="BF7" s="325">
        <f t="shared" si="27"/>
        <v>1.0002224937622386</v>
      </c>
      <c r="BG7" s="325">
        <f t="shared" si="28"/>
        <v>1.0028290870726932</v>
      </c>
      <c r="BH7" s="305">
        <f t="shared" si="29"/>
        <v>6.7021939832855049</v>
      </c>
      <c r="BI7" s="298">
        <f t="shared" si="30"/>
        <v>1</v>
      </c>
      <c r="BJ7" s="298">
        <f t="shared" ref="BJ7:BJ28" si="54">IFERROR($BG$6 / BG7,0)</f>
        <v>1</v>
      </c>
      <c r="BK7" s="298">
        <f t="shared" si="31"/>
        <v>1</v>
      </c>
      <c r="BL7" s="298">
        <f t="shared" si="32"/>
        <v>1</v>
      </c>
    </row>
    <row r="8" spans="1:65" ht="15.75">
      <c r="A8" s="315">
        <v>42012</v>
      </c>
      <c r="B8" s="266">
        <f t="shared" si="33"/>
        <v>2</v>
      </c>
      <c r="C8" s="194" t="s">
        <v>299</v>
      </c>
      <c r="D8" s="111">
        <v>25</v>
      </c>
      <c r="E8" s="111">
        <v>7283.0559395915843</v>
      </c>
      <c r="F8" s="111">
        <v>27.379104262013307</v>
      </c>
      <c r="G8" s="176">
        <v>19</v>
      </c>
      <c r="H8" s="176">
        <v>9.5</v>
      </c>
      <c r="I8" s="176">
        <v>12.287867053402497</v>
      </c>
      <c r="J8" s="176">
        <v>11.703024724715174</v>
      </c>
      <c r="K8" s="176">
        <v>0.09</v>
      </c>
      <c r="L8" s="267">
        <f t="shared" ref="L8:L14" si="55">G8+H8</f>
        <v>28.5</v>
      </c>
      <c r="M8" s="267">
        <f t="shared" ref="M8:M14" si="56">I8-J8</f>
        <v>0.58484232868732278</v>
      </c>
      <c r="N8" s="54"/>
      <c r="O8" s="168">
        <f t="shared" si="2"/>
        <v>4.2323396064498935</v>
      </c>
      <c r="P8" s="168">
        <f t="shared" si="3"/>
        <v>19</v>
      </c>
      <c r="Q8" s="107">
        <f t="shared" si="4"/>
        <v>1.8225142385582024E-3</v>
      </c>
      <c r="R8" s="156">
        <f t="shared" si="5"/>
        <v>0.58484232868732278</v>
      </c>
      <c r="S8" s="101">
        <f t="shared" si="34"/>
        <v>2.1870170862698431E-3</v>
      </c>
      <c r="T8" s="102">
        <f t="shared" si="35"/>
        <v>16.149999999999999</v>
      </c>
      <c r="U8" s="102">
        <f t="shared" si="36"/>
        <v>0.70181079442478733</v>
      </c>
      <c r="V8" s="297">
        <f t="shared" si="6"/>
        <v>0.46572531837223063</v>
      </c>
      <c r="W8" s="284"/>
      <c r="X8" s="284"/>
      <c r="Y8" s="299">
        <f t="shared" si="7"/>
        <v>25</v>
      </c>
      <c r="Z8" s="298">
        <f t="shared" si="8"/>
        <v>1.8225142385582024E-3</v>
      </c>
      <c r="AA8" s="298">
        <f t="shared" si="9"/>
        <v>1.8225142385582024E-3</v>
      </c>
      <c r="AB8" s="298">
        <f t="shared" si="10"/>
        <v>19</v>
      </c>
      <c r="AC8" s="300">
        <f t="shared" si="11"/>
        <v>0.58484232868732278</v>
      </c>
      <c r="AD8" s="300">
        <f t="shared" si="12"/>
        <v>0.58484232868732278</v>
      </c>
      <c r="AE8" s="301">
        <f t="shared" si="37"/>
        <v>8.4802137659661803</v>
      </c>
      <c r="AF8" s="301">
        <f t="shared" si="38"/>
        <v>0.58484232868732278</v>
      </c>
      <c r="AG8" s="298">
        <f t="shared" si="39"/>
        <v>1.8225142385582024E-3</v>
      </c>
      <c r="AH8" s="302">
        <f t="shared" si="40"/>
        <v>12.287867053402497</v>
      </c>
      <c r="AI8" s="302">
        <f t="shared" si="41"/>
        <v>11.703024724715174</v>
      </c>
      <c r="AJ8" s="302">
        <f t="shared" si="42"/>
        <v>0.09</v>
      </c>
      <c r="AK8" s="303">
        <f t="shared" si="43"/>
        <v>3889.2137081639025</v>
      </c>
      <c r="AL8" s="302">
        <f>IFERROR(IF(F8&gt;7630,uSa * EXP(((uSb -LN(EXP(0.0017*(Y8-25))*F8)))^2/uSc),uS2a * EXP(((uS2b -LN(EXP(0.0017*(Y8-25))*F8)))^2/uS2c)),0)</f>
        <v>12.887003411717128</v>
      </c>
      <c r="AM8" s="304">
        <f t="shared" si="44"/>
        <v>11641.867117668273</v>
      </c>
      <c r="AN8" s="285">
        <f t="shared" si="45"/>
        <v>28.5</v>
      </c>
      <c r="AO8" s="303">
        <f t="shared" si="46"/>
        <v>9.5</v>
      </c>
      <c r="AP8" s="285">
        <f t="shared" si="47"/>
        <v>19</v>
      </c>
      <c r="AQ8" s="285">
        <f t="shared" si="21"/>
        <v>19</v>
      </c>
      <c r="AR8" s="284">
        <f t="shared" ref="AR8:AR28" si="57">IFERROR(1-AL8/AK8,0)</f>
        <v>0.99668647588465864</v>
      </c>
      <c r="AS8" s="284">
        <f t="shared" si="22"/>
        <v>0.66666666666666663</v>
      </c>
      <c r="AT8" s="284">
        <f>IFERROR((AM8-AK8)/LN(AM8/AK8),0)</f>
        <v>7071.0028701405827</v>
      </c>
      <c r="AU8" s="318">
        <f>IFERROR(1000 / (((3.1975) + (-0.315154 * ((647.27 - (Y8+273.15)) ^ (1 / 3))) +  (-0.001203374 * (647.27 -  (Y8+273.15))) + (0.000000000000748908 * ((647.27 -  (Y8+273.15)) ^ 4))) / (1 + (0.1342489 * ((647.27 -  (Y8+273.15)) ^ (1 / 3))) + (-0.003946263 * (647.27 -  (Y8+273.15)))))*(1+0.00714*AT8/10000),0)</f>
        <v>1001.865835909477</v>
      </c>
      <c r="AV8" s="318">
        <f t="shared" si="48"/>
        <v>1001.865835909477</v>
      </c>
      <c r="AW8" s="318">
        <f t="shared" si="49"/>
        <v>9.1225696985422055E-4</v>
      </c>
      <c r="AX8" s="318">
        <f t="shared" si="50"/>
        <v>9.1225696985422055E-4</v>
      </c>
      <c r="AY8" s="320">
        <f t="shared" si="23"/>
        <v>6397.4556353450389</v>
      </c>
      <c r="AZ8" s="321">
        <f>IFERROR(1.01327 * 0.082054 * ($Y8 + 273.15) / 1000* (10 ^ (-0.5 * SQRT((1 / 2 * (AY8 / 1000 * 2 / 58.44 / 2 * 1000 * 1 ^ 2) * 4) / (2 * 1000)) / (1 + SQRT((1 / 2 * (AY8 / 1000 * 2 / 58.44 / 2 * 1000 * 1 ^ 2) * 4) / (2 * 1000))))) ^ 0.14 * AY8 / 1000 * 2 / 58.44 / 2 * 1000 * 2,0)</f>
        <v>5.2141589534357013</v>
      </c>
      <c r="BA8" s="321">
        <f t="shared" si="24"/>
        <v>1.0907047662370791E-2</v>
      </c>
      <c r="BB8" s="322">
        <f>IFERROR(273.15+$Y8,0)</f>
        <v>298.14999999999998</v>
      </c>
      <c r="BC8" s="323">
        <f t="shared" si="25"/>
        <v>1001.3864461726705</v>
      </c>
      <c r="BD8" s="324">
        <f t="shared" si="26"/>
        <v>9.109469195264689E-4</v>
      </c>
      <c r="BE8" s="325">
        <f t="shared" si="53"/>
        <v>1</v>
      </c>
      <c r="BF8" s="325">
        <f t="shared" si="27"/>
        <v>1.0002224937622386</v>
      </c>
      <c r="BG8" s="325">
        <f t="shared" si="28"/>
        <v>1.0028290870726932</v>
      </c>
      <c r="BH8" s="305">
        <f t="shared" si="29"/>
        <v>6.7021939832855049</v>
      </c>
      <c r="BI8" s="298">
        <f t="shared" si="30"/>
        <v>1</v>
      </c>
      <c r="BJ8" s="298">
        <f t="shared" si="54"/>
        <v>1</v>
      </c>
      <c r="BK8" s="298">
        <f t="shared" si="31"/>
        <v>1</v>
      </c>
      <c r="BL8" s="298">
        <f t="shared" si="32"/>
        <v>1</v>
      </c>
      <c r="BM8" s="153"/>
    </row>
    <row r="9" spans="1:65" ht="15.75">
      <c r="A9" s="315">
        <v>42013</v>
      </c>
      <c r="B9" s="266">
        <f t="shared" si="33"/>
        <v>3</v>
      </c>
      <c r="C9" s="194" t="s">
        <v>300</v>
      </c>
      <c r="D9" s="111">
        <v>25</v>
      </c>
      <c r="E9" s="111">
        <v>7283.0559395915843</v>
      </c>
      <c r="F9" s="111">
        <v>27.379104262013307</v>
      </c>
      <c r="G9" s="176">
        <v>19</v>
      </c>
      <c r="H9" s="176">
        <v>9.5</v>
      </c>
      <c r="I9" s="176">
        <v>12.287867053402497</v>
      </c>
      <c r="J9" s="176">
        <v>11.703024724715174</v>
      </c>
      <c r="K9" s="176">
        <v>0.09</v>
      </c>
      <c r="L9" s="267">
        <f>G9+H9</f>
        <v>28.5</v>
      </c>
      <c r="M9" s="267">
        <f t="shared" si="56"/>
        <v>0.58484232868732278</v>
      </c>
      <c r="N9" s="54"/>
      <c r="O9" s="168">
        <f t="shared" si="2"/>
        <v>4.2323396064498935</v>
      </c>
      <c r="P9" s="168">
        <f t="shared" si="3"/>
        <v>19</v>
      </c>
      <c r="Q9" s="107">
        <f t="shared" si="4"/>
        <v>1.8225142385582024E-3</v>
      </c>
      <c r="R9" s="156">
        <f t="shared" si="5"/>
        <v>0.58484232868732278</v>
      </c>
      <c r="S9" s="101">
        <f t="shared" si="34"/>
        <v>2.1870170862698431E-3</v>
      </c>
      <c r="T9" s="102">
        <f t="shared" si="35"/>
        <v>16.149999999999999</v>
      </c>
      <c r="U9" s="102">
        <f t="shared" si="36"/>
        <v>0.70181079442478733</v>
      </c>
      <c r="V9" s="297">
        <f t="shared" si="6"/>
        <v>0.46572531837223063</v>
      </c>
      <c r="W9" s="284"/>
      <c r="X9" s="284"/>
      <c r="Y9" s="299">
        <f t="shared" si="7"/>
        <v>25</v>
      </c>
      <c r="Z9" s="298">
        <f t="shared" si="8"/>
        <v>1.8225142385582024E-3</v>
      </c>
      <c r="AA9" s="298">
        <f t="shared" si="9"/>
        <v>1.8225142385582024E-3</v>
      </c>
      <c r="AB9" s="298">
        <f t="shared" si="10"/>
        <v>19</v>
      </c>
      <c r="AC9" s="300">
        <f t="shared" si="11"/>
        <v>0.58484232868732278</v>
      </c>
      <c r="AD9" s="300">
        <f t="shared" si="12"/>
        <v>0.58484232868732278</v>
      </c>
      <c r="AE9" s="301">
        <f t="shared" si="37"/>
        <v>8.4802137659661803</v>
      </c>
      <c r="AF9" s="301">
        <f t="shared" si="38"/>
        <v>0.58484232868732278</v>
      </c>
      <c r="AG9" s="298">
        <f t="shared" si="39"/>
        <v>1.8225142385582024E-3</v>
      </c>
      <c r="AH9" s="302">
        <f t="shared" si="40"/>
        <v>12.287867053402497</v>
      </c>
      <c r="AI9" s="302">
        <f t="shared" si="41"/>
        <v>11.703024724715174</v>
      </c>
      <c r="AJ9" s="302">
        <f t="shared" si="42"/>
        <v>0.09</v>
      </c>
      <c r="AK9" s="303">
        <f t="shared" si="43"/>
        <v>3889.2137081639025</v>
      </c>
      <c r="AL9" s="302">
        <f>IFERROR(IF(F9&gt;7630,uSa * EXP(((uSb -LN(EXP(0.0017*(Y9-25))*F9)))^2/uSc),uS2a * EXP(((uS2b -LN(EXP(0.0017*(Y9-25))*F9)))^2/uS2c)),0)</f>
        <v>12.887003411717128</v>
      </c>
      <c r="AM9" s="304">
        <f t="shared" si="44"/>
        <v>11641.867117668273</v>
      </c>
      <c r="AN9" s="285">
        <f t="shared" si="45"/>
        <v>28.5</v>
      </c>
      <c r="AO9" s="303">
        <f t="shared" si="46"/>
        <v>9.5</v>
      </c>
      <c r="AP9" s="285">
        <f>G9</f>
        <v>19</v>
      </c>
      <c r="AQ9" s="285">
        <f t="shared" si="21"/>
        <v>19</v>
      </c>
      <c r="AR9" s="284">
        <f t="shared" si="57"/>
        <v>0.99668647588465864</v>
      </c>
      <c r="AS9" s="284">
        <f t="shared" si="22"/>
        <v>0.66666666666666663</v>
      </c>
      <c r="AT9" s="284">
        <f t="shared" ref="AT9:AT28" si="58">IFERROR((AM9-AK9)/LN(AM9/AK9),0)</f>
        <v>7071.0028701405827</v>
      </c>
      <c r="AU9" s="318">
        <f>IFERROR(1000 / (((3.1975) + (-0.315154 * ((647.27 - (Y9+273.15)) ^ (1 / 3))) +  (-0.001203374 * (647.27 -  (Y9+273.15))) + (0.000000000000748908 * ((647.27 -  (Y9+273.15)) ^ 4))) / (1 + (0.1342489 * ((647.27 -  (Y9+273.15)) ^ (1 / 3))) + (-0.003946263 * (647.27 -  (Y9+273.15)))))*(1+0.00714*AT9/10000),0)</f>
        <v>1001.865835909477</v>
      </c>
      <c r="AV9" s="318">
        <f t="shared" si="48"/>
        <v>1001.865835909477</v>
      </c>
      <c r="AW9" s="318">
        <f t="shared" si="49"/>
        <v>9.1225696985422055E-4</v>
      </c>
      <c r="AX9" s="318">
        <f t="shared" si="50"/>
        <v>9.1225696985422055E-4</v>
      </c>
      <c r="AY9" s="320">
        <f t="shared" si="23"/>
        <v>6397.4556353450389</v>
      </c>
      <c r="AZ9" s="321">
        <f>IFERROR(1.01327 * 0.082054 * ($Y9 + 273.15) / 1000* (10 ^ (-0.5 * SQRT((1 / 2 * (AY9 / 1000 * 2 / 58.44 / 2 * 1000 * 1 ^ 2) * 4) / (2 * 1000)) / (1 + SQRT((1 / 2 * (AY9 / 1000 * 2 / 58.44 / 2 * 1000 * 1 ^ 2) * 4) / (2 * 1000))))) ^ 0.14 * AY9 / 1000 * 2 / 58.44 / 2 * 1000 * 2,0)</f>
        <v>5.2141589534357013</v>
      </c>
      <c r="BA9" s="321">
        <f t="shared" si="24"/>
        <v>1.0907047662370791E-2</v>
      </c>
      <c r="BB9" s="322">
        <f t="shared" si="52"/>
        <v>298.14999999999998</v>
      </c>
      <c r="BC9" s="323">
        <f t="shared" si="25"/>
        <v>1001.3864461726705</v>
      </c>
      <c r="BD9" s="324">
        <f t="shared" si="26"/>
        <v>9.109469195264689E-4</v>
      </c>
      <c r="BE9" s="325">
        <f t="shared" si="53"/>
        <v>1</v>
      </c>
      <c r="BF9" s="325">
        <f t="shared" si="27"/>
        <v>1.0002224937622386</v>
      </c>
      <c r="BG9" s="325">
        <f t="shared" si="28"/>
        <v>1.0028290870726932</v>
      </c>
      <c r="BH9" s="305">
        <f t="shared" si="29"/>
        <v>6.7021939832855049</v>
      </c>
      <c r="BI9" s="298">
        <f t="shared" si="30"/>
        <v>1</v>
      </c>
      <c r="BJ9" s="298">
        <f t="shared" si="54"/>
        <v>1</v>
      </c>
      <c r="BK9" s="298">
        <f t="shared" si="31"/>
        <v>1</v>
      </c>
      <c r="BL9" s="298">
        <f t="shared" si="32"/>
        <v>1</v>
      </c>
    </row>
    <row r="10" spans="1:65" ht="15.75">
      <c r="A10" s="315">
        <v>42014</v>
      </c>
      <c r="B10" s="266">
        <f t="shared" si="33"/>
        <v>4</v>
      </c>
      <c r="C10" s="160" t="s">
        <v>301</v>
      </c>
      <c r="D10" s="111">
        <v>25</v>
      </c>
      <c r="E10" s="111">
        <v>7283.0559395915843</v>
      </c>
      <c r="F10" s="111">
        <v>27.379104262013307</v>
      </c>
      <c r="G10" s="176">
        <v>19</v>
      </c>
      <c r="H10" s="176">
        <v>9.5</v>
      </c>
      <c r="I10" s="176">
        <v>12.287867053402497</v>
      </c>
      <c r="J10" s="176">
        <v>11.703024724715174</v>
      </c>
      <c r="K10" s="176">
        <v>0.09</v>
      </c>
      <c r="L10" s="267">
        <f t="shared" si="55"/>
        <v>28.5</v>
      </c>
      <c r="M10" s="267">
        <f t="shared" si="56"/>
        <v>0.58484232868732278</v>
      </c>
      <c r="N10" s="54"/>
      <c r="O10" s="168">
        <f t="shared" si="2"/>
        <v>4.2323396064498935</v>
      </c>
      <c r="P10" s="168">
        <f t="shared" si="3"/>
        <v>19</v>
      </c>
      <c r="Q10" s="107">
        <f t="shared" si="4"/>
        <v>1.8225142385582024E-3</v>
      </c>
      <c r="R10" s="156">
        <f t="shared" si="5"/>
        <v>0.58484232868732278</v>
      </c>
      <c r="S10" s="101">
        <f t="shared" si="34"/>
        <v>2.1870170862698431E-3</v>
      </c>
      <c r="T10" s="102">
        <f t="shared" si="35"/>
        <v>16.149999999999999</v>
      </c>
      <c r="U10" s="102">
        <f t="shared" si="36"/>
        <v>0.70181079442478733</v>
      </c>
      <c r="V10" s="297">
        <f t="shared" si="6"/>
        <v>0.46572531837223063</v>
      </c>
      <c r="W10" s="284"/>
      <c r="X10" s="284"/>
      <c r="Y10" s="299">
        <f t="shared" si="7"/>
        <v>25</v>
      </c>
      <c r="Z10" s="298">
        <f t="shared" si="8"/>
        <v>1.8225142385582024E-3</v>
      </c>
      <c r="AA10" s="298">
        <f t="shared" si="9"/>
        <v>1.8225142385582024E-3</v>
      </c>
      <c r="AB10" s="298">
        <f t="shared" si="10"/>
        <v>19</v>
      </c>
      <c r="AC10" s="300">
        <f t="shared" si="11"/>
        <v>0.58484232868732278</v>
      </c>
      <c r="AD10" s="300">
        <f t="shared" si="12"/>
        <v>0.58484232868732278</v>
      </c>
      <c r="AE10" s="301">
        <f t="shared" si="37"/>
        <v>8.4802137659661803</v>
      </c>
      <c r="AF10" s="301">
        <f t="shared" si="38"/>
        <v>0.58484232868732278</v>
      </c>
      <c r="AG10" s="298">
        <f t="shared" si="39"/>
        <v>1.8225142385582024E-3</v>
      </c>
      <c r="AH10" s="302">
        <f t="shared" si="40"/>
        <v>12.287867053402497</v>
      </c>
      <c r="AI10" s="302">
        <f t="shared" si="41"/>
        <v>11.703024724715174</v>
      </c>
      <c r="AJ10" s="302">
        <f t="shared" si="42"/>
        <v>0.09</v>
      </c>
      <c r="AK10" s="303">
        <f t="shared" si="43"/>
        <v>3889.2137081639025</v>
      </c>
      <c r="AL10" s="302">
        <f t="shared" si="17"/>
        <v>12.887003411717128</v>
      </c>
      <c r="AM10" s="304">
        <f t="shared" si="44"/>
        <v>11641.867117668273</v>
      </c>
      <c r="AN10" s="285">
        <f t="shared" si="45"/>
        <v>28.5</v>
      </c>
      <c r="AO10" s="303">
        <f t="shared" si="46"/>
        <v>9.5</v>
      </c>
      <c r="AP10" s="285">
        <f t="shared" si="47"/>
        <v>19</v>
      </c>
      <c r="AQ10" s="285">
        <f t="shared" si="21"/>
        <v>19</v>
      </c>
      <c r="AR10" s="284">
        <f t="shared" si="57"/>
        <v>0.99668647588465864</v>
      </c>
      <c r="AS10" s="284">
        <f t="shared" si="22"/>
        <v>0.66666666666666663</v>
      </c>
      <c r="AT10" s="284">
        <f t="shared" si="58"/>
        <v>7071.0028701405827</v>
      </c>
      <c r="AU10" s="318">
        <f t="shared" ref="AU10:AU28" si="59">IFERROR(1000 / (((3.1975) + (-0.315154 * ((647.27 - (Y10+273.15)) ^ (1 / 3))) +  (-0.001203374 * (647.27 -  (Y10+273.15))) + (0.000000000000748908 * ((647.27 -  (Y10+273.15)) ^ 4))) / (1 + (0.1342489 * ((647.27 -  (Y10+273.15)) ^ (1 / 3))) + (-0.003946263 * (647.27 -  (Y10+273.15)))))*(1+0.00714*AT10/10000),0)</f>
        <v>1001.865835909477</v>
      </c>
      <c r="AV10" s="318">
        <f t="shared" si="48"/>
        <v>1001.865835909477</v>
      </c>
      <c r="AW10" s="318">
        <f t="shared" si="49"/>
        <v>9.1225696985422055E-4</v>
      </c>
      <c r="AX10" s="318">
        <f t="shared" si="50"/>
        <v>9.1225696985422055E-4</v>
      </c>
      <c r="AY10" s="320">
        <f t="shared" si="23"/>
        <v>6397.4556353450389</v>
      </c>
      <c r="AZ10" s="321">
        <f t="shared" si="51"/>
        <v>5.2141589534357013</v>
      </c>
      <c r="BA10" s="321">
        <f t="shared" si="24"/>
        <v>1.0907047662370791E-2</v>
      </c>
      <c r="BB10" s="322">
        <f t="shared" si="52"/>
        <v>298.14999999999998</v>
      </c>
      <c r="BC10" s="323">
        <f t="shared" si="25"/>
        <v>1001.3864461726705</v>
      </c>
      <c r="BD10" s="324">
        <f t="shared" si="26"/>
        <v>9.109469195264689E-4</v>
      </c>
      <c r="BE10" s="325">
        <f t="shared" si="53"/>
        <v>1</v>
      </c>
      <c r="BF10" s="325">
        <f t="shared" si="27"/>
        <v>1.0002224937622386</v>
      </c>
      <c r="BG10" s="325">
        <f t="shared" si="28"/>
        <v>1.0028290870726932</v>
      </c>
      <c r="BH10" s="305">
        <f t="shared" si="29"/>
        <v>6.7021939832855049</v>
      </c>
      <c r="BI10" s="298">
        <f t="shared" si="30"/>
        <v>1</v>
      </c>
      <c r="BJ10" s="298">
        <f t="shared" si="54"/>
        <v>1</v>
      </c>
      <c r="BK10" s="298">
        <f t="shared" si="31"/>
        <v>1</v>
      </c>
      <c r="BL10" s="298">
        <f t="shared" si="32"/>
        <v>1</v>
      </c>
    </row>
    <row r="11" spans="1:65" ht="15.75">
      <c r="A11" s="315">
        <v>42015</v>
      </c>
      <c r="B11" s="266">
        <f t="shared" si="33"/>
        <v>5</v>
      </c>
      <c r="C11" s="160"/>
      <c r="D11" s="111">
        <v>25</v>
      </c>
      <c r="E11" s="111">
        <v>7283.0559395915843</v>
      </c>
      <c r="F11" s="111">
        <v>27.379104262013307</v>
      </c>
      <c r="G11" s="176">
        <v>19</v>
      </c>
      <c r="H11" s="176">
        <v>9.5</v>
      </c>
      <c r="I11" s="176">
        <v>12.287867053402497</v>
      </c>
      <c r="J11" s="176">
        <v>11.703024724715174</v>
      </c>
      <c r="K11" s="176">
        <v>0.09</v>
      </c>
      <c r="L11" s="267">
        <f t="shared" si="55"/>
        <v>28.5</v>
      </c>
      <c r="M11" s="267">
        <f t="shared" si="56"/>
        <v>0.58484232868732278</v>
      </c>
      <c r="N11" s="54"/>
      <c r="O11" s="168">
        <f t="shared" si="2"/>
        <v>4.2323396064498935</v>
      </c>
      <c r="P11" s="168">
        <f t="shared" si="3"/>
        <v>19</v>
      </c>
      <c r="Q11" s="107">
        <f t="shared" si="4"/>
        <v>1.8225142385582024E-3</v>
      </c>
      <c r="R11" s="156">
        <f t="shared" si="5"/>
        <v>0.58484232868732278</v>
      </c>
      <c r="S11" s="101">
        <f t="shared" si="34"/>
        <v>2.1870170862698431E-3</v>
      </c>
      <c r="T11" s="102">
        <f t="shared" si="35"/>
        <v>16.149999999999999</v>
      </c>
      <c r="U11" s="102">
        <f t="shared" si="36"/>
        <v>0.70181079442478733</v>
      </c>
      <c r="V11" s="297">
        <f t="shared" si="6"/>
        <v>0.46572531837223063</v>
      </c>
      <c r="W11" s="284"/>
      <c r="X11" s="284"/>
      <c r="Y11" s="299">
        <f t="shared" si="7"/>
        <v>25</v>
      </c>
      <c r="Z11" s="298">
        <f t="shared" si="8"/>
        <v>1.8225142385582024E-3</v>
      </c>
      <c r="AA11" s="298">
        <f t="shared" si="9"/>
        <v>1.8225142385582024E-3</v>
      </c>
      <c r="AB11" s="298">
        <f t="shared" si="10"/>
        <v>19</v>
      </c>
      <c r="AC11" s="300">
        <f t="shared" si="11"/>
        <v>0.58484232868732278</v>
      </c>
      <c r="AD11" s="300">
        <f t="shared" si="12"/>
        <v>0.58484232868732278</v>
      </c>
      <c r="AE11" s="301">
        <f t="shared" si="37"/>
        <v>8.4802137659661803</v>
      </c>
      <c r="AF11" s="301">
        <f t="shared" si="38"/>
        <v>0.58484232868732278</v>
      </c>
      <c r="AG11" s="298">
        <f t="shared" si="39"/>
        <v>1.8225142385582024E-3</v>
      </c>
      <c r="AH11" s="302">
        <f t="shared" si="40"/>
        <v>12.287867053402497</v>
      </c>
      <c r="AI11" s="302">
        <f t="shared" si="41"/>
        <v>11.703024724715174</v>
      </c>
      <c r="AJ11" s="302">
        <f t="shared" si="42"/>
        <v>0.09</v>
      </c>
      <c r="AK11" s="303">
        <f t="shared" si="43"/>
        <v>3889.2137081639025</v>
      </c>
      <c r="AL11" s="302">
        <f t="shared" si="17"/>
        <v>12.887003411717128</v>
      </c>
      <c r="AM11" s="304">
        <f t="shared" si="44"/>
        <v>11641.867117668273</v>
      </c>
      <c r="AN11" s="285">
        <f t="shared" si="45"/>
        <v>28.5</v>
      </c>
      <c r="AO11" s="303">
        <f t="shared" si="46"/>
        <v>9.5</v>
      </c>
      <c r="AP11" s="285">
        <f t="shared" si="47"/>
        <v>19</v>
      </c>
      <c r="AQ11" s="285">
        <f t="shared" si="21"/>
        <v>19</v>
      </c>
      <c r="AR11" s="284">
        <f t="shared" si="57"/>
        <v>0.99668647588465864</v>
      </c>
      <c r="AS11" s="284">
        <f t="shared" si="22"/>
        <v>0.66666666666666663</v>
      </c>
      <c r="AT11" s="284">
        <f t="shared" si="58"/>
        <v>7071.0028701405827</v>
      </c>
      <c r="AU11" s="318">
        <f t="shared" si="59"/>
        <v>1001.865835909477</v>
      </c>
      <c r="AV11" s="318">
        <f t="shared" si="48"/>
        <v>1001.865835909477</v>
      </c>
      <c r="AW11" s="318">
        <f t="shared" si="49"/>
        <v>9.1225696985422055E-4</v>
      </c>
      <c r="AX11" s="318">
        <f t="shared" si="50"/>
        <v>9.1225696985422055E-4</v>
      </c>
      <c r="AY11" s="320">
        <f t="shared" si="23"/>
        <v>6397.4556353450389</v>
      </c>
      <c r="AZ11" s="321">
        <f t="shared" si="51"/>
        <v>5.2141589534357013</v>
      </c>
      <c r="BA11" s="321">
        <f t="shared" si="24"/>
        <v>1.0907047662370791E-2</v>
      </c>
      <c r="BB11" s="322">
        <f t="shared" si="52"/>
        <v>298.14999999999998</v>
      </c>
      <c r="BC11" s="323">
        <f t="shared" si="25"/>
        <v>1001.3864461726705</v>
      </c>
      <c r="BD11" s="324">
        <f t="shared" si="26"/>
        <v>9.109469195264689E-4</v>
      </c>
      <c r="BE11" s="325">
        <f t="shared" si="53"/>
        <v>1</v>
      </c>
      <c r="BF11" s="325">
        <f t="shared" si="27"/>
        <v>1.0002224937622386</v>
      </c>
      <c r="BG11" s="325">
        <f t="shared" si="28"/>
        <v>1.0028290870726932</v>
      </c>
      <c r="BH11" s="305">
        <f t="shared" si="29"/>
        <v>6.7021939832855049</v>
      </c>
      <c r="BI11" s="298">
        <f t="shared" si="30"/>
        <v>1</v>
      </c>
      <c r="BJ11" s="298">
        <f t="shared" si="54"/>
        <v>1</v>
      </c>
      <c r="BK11" s="298">
        <f t="shared" si="31"/>
        <v>1</v>
      </c>
      <c r="BL11" s="298">
        <f t="shared" si="32"/>
        <v>1</v>
      </c>
    </row>
    <row r="12" spans="1:65" ht="15.75">
      <c r="A12" s="315">
        <v>42016</v>
      </c>
      <c r="B12" s="266">
        <f t="shared" si="33"/>
        <v>6</v>
      </c>
      <c r="C12" s="132"/>
      <c r="D12" s="111">
        <v>5</v>
      </c>
      <c r="E12" s="111">
        <v>7283.0559395915843</v>
      </c>
      <c r="F12" s="111">
        <v>13.421402063703052</v>
      </c>
      <c r="G12" s="176">
        <v>19</v>
      </c>
      <c r="H12" s="176">
        <v>9.5</v>
      </c>
      <c r="I12" s="176">
        <v>22.264529366359032</v>
      </c>
      <c r="J12" s="176">
        <v>21.307778594911714</v>
      </c>
      <c r="K12" s="176">
        <v>0.09</v>
      </c>
      <c r="L12" s="267">
        <f t="shared" si="55"/>
        <v>28.5</v>
      </c>
      <c r="M12" s="267">
        <f t="shared" si="56"/>
        <v>0.95675077144731802</v>
      </c>
      <c r="N12" s="54"/>
      <c r="O12" s="168">
        <f t="shared" si="2"/>
        <v>7.6686254047740219</v>
      </c>
      <c r="P12" s="168">
        <f t="shared" si="3"/>
        <v>17.792222026686208</v>
      </c>
      <c r="Q12" s="107">
        <f t="shared" si="4"/>
        <v>1.6800603439209689E-3</v>
      </c>
      <c r="R12" s="156">
        <f t="shared" si="5"/>
        <v>0.70449083784957567</v>
      </c>
      <c r="S12" s="101">
        <f t="shared" si="34"/>
        <v>2.1870170862698431E-3</v>
      </c>
      <c r="T12" s="102">
        <f t="shared" si="35"/>
        <v>16.149999999999999</v>
      </c>
      <c r="U12" s="102">
        <f t="shared" si="36"/>
        <v>0.70181079442478733</v>
      </c>
      <c r="V12" s="297">
        <f t="shared" si="6"/>
        <v>0.25618832413762266</v>
      </c>
      <c r="W12" s="284"/>
      <c r="X12" s="284"/>
      <c r="Y12" s="299">
        <f t="shared" si="7"/>
        <v>5</v>
      </c>
      <c r="Z12" s="298">
        <f t="shared" si="8"/>
        <v>1.6800603439209689E-3</v>
      </c>
      <c r="AA12" s="298">
        <f t="shared" si="9"/>
        <v>1.6796238306942368E-3</v>
      </c>
      <c r="AB12" s="298">
        <f t="shared" si="10"/>
        <v>17.792222026686208</v>
      </c>
      <c r="AC12" s="300">
        <f t="shared" si="11"/>
        <v>0.70449083784957567</v>
      </c>
      <c r="AD12" s="300">
        <f t="shared" si="12"/>
        <v>0.70449083784957567</v>
      </c>
      <c r="AE12" s="301">
        <f t="shared" si="37"/>
        <v>13.872886185986111</v>
      </c>
      <c r="AF12" s="301">
        <f t="shared" si="38"/>
        <v>0.95675077144731802</v>
      </c>
      <c r="AG12" s="298">
        <f t="shared" si="39"/>
        <v>9.0171663103848882E-4</v>
      </c>
      <c r="AH12" s="302">
        <f t="shared" si="40"/>
        <v>22.264529366359032</v>
      </c>
      <c r="AI12" s="302">
        <f t="shared" si="41"/>
        <v>21.307778594911714</v>
      </c>
      <c r="AJ12" s="302">
        <f t="shared" si="42"/>
        <v>0.09</v>
      </c>
      <c r="AK12" s="303">
        <f t="shared" si="43"/>
        <v>3752.5645540775522</v>
      </c>
      <c r="AL12" s="302">
        <f t="shared" si="17"/>
        <v>6.1560698918345818</v>
      </c>
      <c r="AM12" s="304">
        <f t="shared" si="44"/>
        <v>11245.381522448988</v>
      </c>
      <c r="AN12" s="285">
        <f t="shared" si="45"/>
        <v>28.5</v>
      </c>
      <c r="AO12" s="303">
        <f t="shared" si="46"/>
        <v>9.5</v>
      </c>
      <c r="AP12" s="285">
        <f t="shared" si="47"/>
        <v>19</v>
      </c>
      <c r="AQ12" s="285">
        <f t="shared" si="21"/>
        <v>19</v>
      </c>
      <c r="AR12" s="284">
        <f t="shared" si="57"/>
        <v>0.99835950326686707</v>
      </c>
      <c r="AS12" s="284">
        <f t="shared" si="22"/>
        <v>0.66666666666666663</v>
      </c>
      <c r="AT12" s="284">
        <f t="shared" si="58"/>
        <v>6827.0559507644439</v>
      </c>
      <c r="AU12" s="318">
        <f t="shared" si="59"/>
        <v>1004.6169234590678</v>
      </c>
      <c r="AV12" s="318">
        <f t="shared" si="48"/>
        <v>1001.6922094087165</v>
      </c>
      <c r="AW12" s="318">
        <f t="shared" si="49"/>
        <v>1.4645958770647821E-3</v>
      </c>
      <c r="AX12" s="318">
        <f t="shared" si="50"/>
        <v>9.1178213110196216E-4</v>
      </c>
      <c r="AY12" s="320">
        <f t="shared" si="23"/>
        <v>6178.3510993123546</v>
      </c>
      <c r="AZ12" s="321">
        <f t="shared" si="51"/>
        <v>4.700246818404568</v>
      </c>
      <c r="BA12" s="321">
        <f t="shared" si="24"/>
        <v>4.8642533669452778E-3</v>
      </c>
      <c r="BB12" s="322">
        <f t="shared" si="52"/>
        <v>278.14999999999998</v>
      </c>
      <c r="BC12" s="323">
        <f t="shared" si="25"/>
        <v>1004.1538669277626</v>
      </c>
      <c r="BD12" s="324">
        <f t="shared" si="26"/>
        <v>1.4625649124065463E-3</v>
      </c>
      <c r="BE12" s="325">
        <f t="shared" si="53"/>
        <v>0.62257496578562688</v>
      </c>
      <c r="BF12" s="325">
        <f t="shared" si="27"/>
        <v>0.42108366481921194</v>
      </c>
      <c r="BG12" s="325">
        <f t="shared" si="28"/>
        <v>0.5378807932432893</v>
      </c>
      <c r="BH12" s="305">
        <f t="shared" si="29"/>
        <v>17.00077141559775</v>
      </c>
      <c r="BI12" s="298">
        <f t="shared" si="30"/>
        <v>1</v>
      </c>
      <c r="BJ12" s="298">
        <f t="shared" si="54"/>
        <v>1.8644076897148154</v>
      </c>
      <c r="BK12" s="298">
        <f t="shared" si="31"/>
        <v>1.0354632704601507</v>
      </c>
      <c r="BL12" s="298">
        <f t="shared" si="32"/>
        <v>0.96486458077644122</v>
      </c>
    </row>
    <row r="13" spans="1:65" ht="15.75">
      <c r="A13" s="315">
        <v>42017</v>
      </c>
      <c r="B13" s="266">
        <f t="shared" si="33"/>
        <v>7</v>
      </c>
      <c r="C13" s="132"/>
      <c r="D13" s="111">
        <v>7</v>
      </c>
      <c r="E13" s="111">
        <v>7283.0559395915843</v>
      </c>
      <c r="F13" s="111">
        <v>14.271918889018796</v>
      </c>
      <c r="G13" s="176">
        <v>19</v>
      </c>
      <c r="H13" s="176">
        <v>9.5</v>
      </c>
      <c r="I13" s="176">
        <v>20.757294994661283</v>
      </c>
      <c r="J13" s="176">
        <v>19.8488089852526</v>
      </c>
      <c r="K13" s="176">
        <v>0.09</v>
      </c>
      <c r="L13" s="267">
        <f t="shared" si="55"/>
        <v>28.5</v>
      </c>
      <c r="M13" s="267">
        <f t="shared" si="56"/>
        <v>0.90848600940868351</v>
      </c>
      <c r="N13" s="54"/>
      <c r="O13" s="168">
        <f t="shared" ref="O13:O28" si="60">IF(FlowUnits="gpm",1,IF(FlowUnits="m3hr",264.2*60,IF(FlowUnits="l/min",1/3.785,60/3.785))) * L13* I13 * IF(PressUnits="psi",1,IF(PressUnits="bar",14.5,0.145)) / (1714 * $O$3)</f>
        <v>7.1494850446272507</v>
      </c>
      <c r="P13" s="168">
        <f t="shared" si="3"/>
        <v>17.878580988304297</v>
      </c>
      <c r="Q13" s="107">
        <f t="shared" si="4"/>
        <v>1.669724481562523E-3</v>
      </c>
      <c r="R13" s="156">
        <f t="shared" si="5"/>
        <v>0.69110065314492797</v>
      </c>
      <c r="S13" s="101">
        <f t="shared" si="34"/>
        <v>2.1870170862698431E-3</v>
      </c>
      <c r="T13" s="102">
        <f t="shared" si="35"/>
        <v>16.149999999999999</v>
      </c>
      <c r="U13" s="102">
        <f t="shared" si="36"/>
        <v>0.70181079442478733</v>
      </c>
      <c r="V13" s="297">
        <f t="shared" si="6"/>
        <v>0.2748717487400012</v>
      </c>
      <c r="W13" s="284"/>
      <c r="X13" s="284"/>
      <c r="Y13" s="299">
        <f t="shared" si="7"/>
        <v>7</v>
      </c>
      <c r="Z13" s="298">
        <f t="shared" si="8"/>
        <v>1.669724481562523E-3</v>
      </c>
      <c r="AA13" s="298">
        <f t="shared" si="9"/>
        <v>1.669317146351235E-3</v>
      </c>
      <c r="AB13" s="298">
        <f t="shared" si="10"/>
        <v>17.878580988304297</v>
      </c>
      <c r="AC13" s="300">
        <f t="shared" si="11"/>
        <v>0.69110065314492797</v>
      </c>
      <c r="AD13" s="300">
        <f t="shared" si="12"/>
        <v>0.69110065314492797</v>
      </c>
      <c r="AE13" s="301">
        <f t="shared" si="37"/>
        <v>13.173047136425911</v>
      </c>
      <c r="AF13" s="301">
        <f t="shared" si="38"/>
        <v>0.90848600940868351</v>
      </c>
      <c r="AG13" s="298">
        <f t="shared" si="39"/>
        <v>9.5782584807914916E-4</v>
      </c>
      <c r="AH13" s="302">
        <f t="shared" si="40"/>
        <v>20.757294994661283</v>
      </c>
      <c r="AI13" s="302">
        <f t="shared" si="41"/>
        <v>19.8488089852526</v>
      </c>
      <c r="AJ13" s="302">
        <f t="shared" si="42"/>
        <v>0.09</v>
      </c>
      <c r="AK13" s="303">
        <f t="shared" ref="AK13:AK69" si="61">IFERROR(IF(E13&gt;7630,uSa * EXP(((uSb -LN(EXP(0.0017*(Y13-25))*E13)))^2/uSc),uS2a * EXP(((uS2b -LN(EXP(0.0017*(Y13-25))*E13)))^2/uS2c)),0)</f>
        <v>3766.0085040548133</v>
      </c>
      <c r="AL13" s="302">
        <f t="shared" si="17"/>
        <v>6.5622943061498784</v>
      </c>
      <c r="AM13" s="304">
        <f t="shared" si="44"/>
        <v>11284.900923552141</v>
      </c>
      <c r="AN13" s="285">
        <f t="shared" si="45"/>
        <v>28.5</v>
      </c>
      <c r="AO13" s="303">
        <f t="shared" si="46"/>
        <v>9.5</v>
      </c>
      <c r="AP13" s="285">
        <f t="shared" si="47"/>
        <v>19</v>
      </c>
      <c r="AQ13" s="285">
        <f t="shared" si="21"/>
        <v>19</v>
      </c>
      <c r="AR13" s="284">
        <f t="shared" si="57"/>
        <v>0.9982574934976689</v>
      </c>
      <c r="AS13" s="284">
        <f t="shared" si="22"/>
        <v>0.66666666666666663</v>
      </c>
      <c r="AT13" s="284">
        <f t="shared" si="58"/>
        <v>6851.2395226231238</v>
      </c>
      <c r="AU13" s="318">
        <f t="shared" si="59"/>
        <v>1004.5427084796072</v>
      </c>
      <c r="AV13" s="318">
        <f t="shared" si="48"/>
        <v>1001.7094217964296</v>
      </c>
      <c r="AW13" s="318">
        <f t="shared" si="49"/>
        <v>1.3926325056382769E-3</v>
      </c>
      <c r="AX13" s="318">
        <f t="shared" si="50"/>
        <v>9.1182918568461684E-4</v>
      </c>
      <c r="AY13" s="320">
        <f t="shared" si="23"/>
        <v>6200.1383557021572</v>
      </c>
      <c r="AZ13" s="321">
        <f t="shared" si="51"/>
        <v>4.7504877184367507</v>
      </c>
      <c r="BA13" s="321">
        <f t="shared" si="24"/>
        <v>5.2222428746745118E-3</v>
      </c>
      <c r="BB13" s="322">
        <f t="shared" si="52"/>
        <v>280.14999999999998</v>
      </c>
      <c r="BC13" s="323">
        <f t="shared" si="25"/>
        <v>1004.0779837373243</v>
      </c>
      <c r="BD13" s="324">
        <f t="shared" si="26"/>
        <v>1.3906943176569067E-3</v>
      </c>
      <c r="BE13" s="325">
        <f t="shared" si="53"/>
        <v>0.65477913717777891</v>
      </c>
      <c r="BF13" s="325">
        <f t="shared" si="27"/>
        <v>0.46058097638989737</v>
      </c>
      <c r="BG13" s="325">
        <f t="shared" si="28"/>
        <v>0.57491019651679709</v>
      </c>
      <c r="BH13" s="305">
        <f t="shared" si="29"/>
        <v>15.467786514394865</v>
      </c>
      <c r="BI13" s="298">
        <f t="shared" si="30"/>
        <v>1</v>
      </c>
      <c r="BJ13" s="298">
        <f t="shared" si="54"/>
        <v>1.7443230145308333</v>
      </c>
      <c r="BK13" s="298">
        <f t="shared" si="31"/>
        <v>1.0318246575032333</v>
      </c>
      <c r="BL13" s="298">
        <f t="shared" si="32"/>
        <v>0.96832130776190894</v>
      </c>
    </row>
    <row r="14" spans="1:65" ht="15.75">
      <c r="A14" s="315">
        <v>42018</v>
      </c>
      <c r="B14" s="266">
        <f t="shared" si="33"/>
        <v>8</v>
      </c>
      <c r="C14" s="132"/>
      <c r="D14" s="111">
        <v>9</v>
      </c>
      <c r="E14" s="111">
        <v>7283.0559395915843</v>
      </c>
      <c r="F14" s="111">
        <v>15.229026079726358</v>
      </c>
      <c r="G14" s="176">
        <v>19</v>
      </c>
      <c r="H14" s="176">
        <v>9.5</v>
      </c>
      <c r="I14" s="176">
        <v>19.40079590613194</v>
      </c>
      <c r="J14" s="176">
        <v>18.5376093505885</v>
      </c>
      <c r="K14" s="176">
        <v>0.09</v>
      </c>
      <c r="L14" s="267">
        <f t="shared" si="55"/>
        <v>28.5</v>
      </c>
      <c r="M14" s="267">
        <f t="shared" si="56"/>
        <v>0.86318655554343948</v>
      </c>
      <c r="N14" s="54"/>
      <c r="O14" s="168">
        <f t="shared" si="60"/>
        <v>6.6822628006409603</v>
      </c>
      <c r="P14" s="168">
        <f t="shared" si="3"/>
        <v>17.96481827248158</v>
      </c>
      <c r="Q14" s="107">
        <f t="shared" si="4"/>
        <v>1.6668935568159046E-3</v>
      </c>
      <c r="R14" s="156">
        <f t="shared" si="5"/>
        <v>0.67806866199580507</v>
      </c>
      <c r="S14" s="101">
        <f t="shared" si="34"/>
        <v>2.1870170862698431E-3</v>
      </c>
      <c r="T14" s="102">
        <f t="shared" si="35"/>
        <v>16.149999999999999</v>
      </c>
      <c r="U14" s="102">
        <f t="shared" si="36"/>
        <v>0.70181079442478733</v>
      </c>
      <c r="V14" s="297">
        <f t="shared" si="6"/>
        <v>0.29418028881472075</v>
      </c>
      <c r="W14" s="284"/>
      <c r="X14" s="284"/>
      <c r="Y14" s="299">
        <f t="shared" si="7"/>
        <v>9</v>
      </c>
      <c r="Z14" s="298">
        <f t="shared" si="8"/>
        <v>1.6668935568159046E-3</v>
      </c>
      <c r="AA14" s="298">
        <f t="shared" si="9"/>
        <v>1.6665166631286898E-3</v>
      </c>
      <c r="AB14" s="298">
        <f t="shared" si="10"/>
        <v>17.96481827248158</v>
      </c>
      <c r="AC14" s="300">
        <f t="shared" si="11"/>
        <v>0.67806866199580507</v>
      </c>
      <c r="AD14" s="300">
        <f t="shared" si="12"/>
        <v>0.67806866199580507</v>
      </c>
      <c r="AE14" s="301">
        <f t="shared" si="37"/>
        <v>12.516205055379872</v>
      </c>
      <c r="AF14" s="301">
        <f t="shared" si="38"/>
        <v>0.86318655554343948</v>
      </c>
      <c r="AG14" s="298">
        <f t="shared" si="39"/>
        <v>1.0209617940001787E-3</v>
      </c>
      <c r="AH14" s="302">
        <f t="shared" si="40"/>
        <v>19.40079590613194</v>
      </c>
      <c r="AI14" s="302">
        <f t="shared" si="41"/>
        <v>18.5376093505885</v>
      </c>
      <c r="AJ14" s="302">
        <f t="shared" si="42"/>
        <v>0.09</v>
      </c>
      <c r="AK14" s="303">
        <f t="shared" si="61"/>
        <v>3779.501080992809</v>
      </c>
      <c r="AL14" s="302">
        <f t="shared" si="17"/>
        <v>7.0195973323683818</v>
      </c>
      <c r="AM14" s="304">
        <f t="shared" si="44"/>
        <v>11324.46404831369</v>
      </c>
      <c r="AN14" s="285">
        <f t="shared" si="45"/>
        <v>28.5</v>
      </c>
      <c r="AO14" s="303">
        <f t="shared" si="46"/>
        <v>9.5</v>
      </c>
      <c r="AP14" s="285">
        <f t="shared" si="47"/>
        <v>19</v>
      </c>
      <c r="AQ14" s="285">
        <f t="shared" si="21"/>
        <v>19</v>
      </c>
      <c r="AR14" s="284">
        <f t="shared" si="57"/>
        <v>0.99814271852767289</v>
      </c>
      <c r="AS14" s="284">
        <f t="shared" si="22"/>
        <v>0.66666666666666663</v>
      </c>
      <c r="AT14" s="284">
        <f t="shared" si="58"/>
        <v>6875.4750409075086</v>
      </c>
      <c r="AU14" s="318">
        <f t="shared" si="59"/>
        <v>1004.4202475837639</v>
      </c>
      <c r="AV14" s="318">
        <f t="shared" si="48"/>
        <v>1001.7266711564322</v>
      </c>
      <c r="AW14" s="318">
        <f t="shared" si="49"/>
        <v>1.3251514194500243E-3</v>
      </c>
      <c r="AX14" s="318">
        <f t="shared" si="50"/>
        <v>9.1187634539151101E-4</v>
      </c>
      <c r="AY14" s="320">
        <f t="shared" ref="AY14:AY28" si="62">IFERROR(AK14*(1-(1-AS14)^(1-AR14))/((1-AR14)*AS14),0)</f>
        <v>6221.9595967231298</v>
      </c>
      <c r="AZ14" s="321">
        <f t="shared" si="51"/>
        <v>4.8009881504453125</v>
      </c>
      <c r="BA14" s="321">
        <f t="shared" si="24"/>
        <v>5.6257200766129242E-3</v>
      </c>
      <c r="BB14" s="322">
        <f t="shared" si="52"/>
        <v>282.14999999999998</v>
      </c>
      <c r="BC14" s="323">
        <f t="shared" si="25"/>
        <v>1003.953864540721</v>
      </c>
      <c r="BD14" s="324">
        <f t="shared" si="26"/>
        <v>1.3233005111981907E-3</v>
      </c>
      <c r="BE14" s="325">
        <f t="shared" si="53"/>
        <v>0.68815694148158757</v>
      </c>
      <c r="BF14" s="325">
        <f t="shared" si="27"/>
        <v>0.50341168792475577</v>
      </c>
      <c r="BG14" s="325">
        <f t="shared" si="28"/>
        <v>0.61387438840889086</v>
      </c>
      <c r="BH14" s="305">
        <f t="shared" si="29"/>
        <v>14.083840197991522</v>
      </c>
      <c r="BI14" s="298">
        <f t="shared" si="30"/>
        <v>1</v>
      </c>
      <c r="BJ14" s="298">
        <f t="shared" si="54"/>
        <v>1.6336063305588284</v>
      </c>
      <c r="BK14" s="298">
        <f t="shared" si="31"/>
        <v>1.0282059109985762</v>
      </c>
      <c r="BL14" s="298">
        <f t="shared" si="32"/>
        <v>0.97179053777867896</v>
      </c>
    </row>
    <row r="15" spans="1:65" ht="15.75">
      <c r="A15" s="315">
        <v>42019</v>
      </c>
      <c r="B15" s="266">
        <f t="shared" ref="B15:B39" si="63">IF(A15=0,0,A15-$A$6)</f>
        <v>9</v>
      </c>
      <c r="C15" s="132"/>
      <c r="D15" s="111">
        <v>11</v>
      </c>
      <c r="E15" s="111">
        <v>7283.0559395915843</v>
      </c>
      <c r="F15" s="111">
        <v>16.309112843516935</v>
      </c>
      <c r="G15" s="176">
        <v>19</v>
      </c>
      <c r="H15" s="176">
        <v>9.5</v>
      </c>
      <c r="I15" s="176">
        <v>18.177062980866879</v>
      </c>
      <c r="J15" s="176">
        <v>17.356415408384116</v>
      </c>
      <c r="K15" s="176">
        <v>0.09</v>
      </c>
      <c r="L15" s="267">
        <f>G15+H15</f>
        <v>28.5</v>
      </c>
      <c r="M15" s="267">
        <f t="shared" si="1"/>
        <v>0.82064757248276265</v>
      </c>
      <c r="N15" s="54"/>
      <c r="O15" s="168">
        <f t="shared" si="60"/>
        <v>6.2607695256236351</v>
      </c>
      <c r="P15" s="168">
        <f t="shared" si="3"/>
        <v>18.054151730374386</v>
      </c>
      <c r="Q15" s="107">
        <f t="shared" si="4"/>
        <v>1.6717527130488967E-3</v>
      </c>
      <c r="R15" s="156">
        <f t="shared" si="5"/>
        <v>0.66538850492983226</v>
      </c>
      <c r="S15" s="101">
        <f t="shared" si="34"/>
        <v>2.1870170862698431E-3</v>
      </c>
      <c r="T15" s="102">
        <f t="shared" si="35"/>
        <v>16.149999999999999</v>
      </c>
      <c r="U15" s="102">
        <f t="shared" si="36"/>
        <v>0.70181079442478733</v>
      </c>
      <c r="V15" s="297">
        <f t="shared" si="6"/>
        <v>0.31408391306634065</v>
      </c>
      <c r="W15" s="284"/>
      <c r="X15" s="284"/>
      <c r="Y15" s="299">
        <f t="shared" si="7"/>
        <v>11</v>
      </c>
      <c r="Z15" s="298">
        <f t="shared" si="8"/>
        <v>1.6717527130488967E-3</v>
      </c>
      <c r="AA15" s="298">
        <f t="shared" si="9"/>
        <v>1.6714083793081995E-3</v>
      </c>
      <c r="AB15" s="298">
        <f t="shared" si="10"/>
        <v>18.054151730374386</v>
      </c>
      <c r="AC15" s="300">
        <f t="shared" si="11"/>
        <v>0.66538850492983226</v>
      </c>
      <c r="AD15" s="300">
        <f t="shared" si="12"/>
        <v>0.66538850492983226</v>
      </c>
      <c r="AE15" s="301">
        <f t="shared" si="37"/>
        <v>11.899389801000058</v>
      </c>
      <c r="AF15" s="301">
        <f t="shared" si="38"/>
        <v>0.82064757248276265</v>
      </c>
      <c r="AG15" s="298">
        <f t="shared" si="39"/>
        <v>1.0922067579531873E-3</v>
      </c>
      <c r="AH15" s="302">
        <f t="shared" si="40"/>
        <v>18.177062980866879</v>
      </c>
      <c r="AI15" s="302">
        <f t="shared" si="41"/>
        <v>17.356415408384116</v>
      </c>
      <c r="AJ15" s="302">
        <f t="shared" si="42"/>
        <v>0.09</v>
      </c>
      <c r="AK15" s="303">
        <f t="shared" si="61"/>
        <v>3793.0424624176271</v>
      </c>
      <c r="AL15" s="302">
        <f t="shared" si="17"/>
        <v>7.5359613448118772</v>
      </c>
      <c r="AM15" s="304">
        <f t="shared" si="44"/>
        <v>11364.055464563256</v>
      </c>
      <c r="AN15" s="285">
        <f t="shared" si="45"/>
        <v>28.5</v>
      </c>
      <c r="AO15" s="303">
        <f t="shared" si="46"/>
        <v>9.5</v>
      </c>
      <c r="AP15" s="285">
        <f t="shared" si="47"/>
        <v>19</v>
      </c>
      <c r="AQ15" s="285">
        <f t="shared" si="21"/>
        <v>19</v>
      </c>
      <c r="AR15" s="284">
        <f t="shared" si="57"/>
        <v>0.99801321461083548</v>
      </c>
      <c r="AS15" s="284">
        <f t="shared" si="22"/>
        <v>0.66666666666666663</v>
      </c>
      <c r="AT15" s="284">
        <f t="shared" si="58"/>
        <v>6899.7571109470045</v>
      </c>
      <c r="AU15" s="318">
        <f t="shared" si="59"/>
        <v>1004.2509945580591</v>
      </c>
      <c r="AV15" s="318">
        <f t="shared" si="48"/>
        <v>1001.7439536491275</v>
      </c>
      <c r="AW15" s="318">
        <f t="shared" si="49"/>
        <v>1.261822264363869E-3</v>
      </c>
      <c r="AX15" s="318">
        <f t="shared" si="50"/>
        <v>9.1192359975029405E-4</v>
      </c>
      <c r="AY15" s="320">
        <f t="shared" si="62"/>
        <v>6243.8079109492601</v>
      </c>
      <c r="AZ15" s="321">
        <f t="shared" si="51"/>
        <v>4.8517433484191903</v>
      </c>
      <c r="BA15" s="321">
        <f t="shared" si="24"/>
        <v>6.0819812691360539E-3</v>
      </c>
      <c r="BB15" s="322">
        <f t="shared" si="52"/>
        <v>284.14999999999998</v>
      </c>
      <c r="BC15" s="323">
        <f t="shared" si="25"/>
        <v>1003.7829616155414</v>
      </c>
      <c r="BD15" s="324">
        <f t="shared" si="26"/>
        <v>1.2600535230093916E-3</v>
      </c>
      <c r="BE15" s="325">
        <f t="shared" si="53"/>
        <v>0.7227301878486676</v>
      </c>
      <c r="BF15" s="325">
        <f t="shared" si="27"/>
        <v>0.54982816689188729</v>
      </c>
      <c r="BG15" s="325">
        <f t="shared" si="28"/>
        <v>0.65483646053876765</v>
      </c>
      <c r="BH15" s="305">
        <f t="shared" si="29"/>
        <v>12.831077827475442</v>
      </c>
      <c r="BI15" s="298">
        <f t="shared" si="30"/>
        <v>1</v>
      </c>
      <c r="BJ15" s="298">
        <f t="shared" si="54"/>
        <v>1.5314191366919523</v>
      </c>
      <c r="BK15" s="298">
        <f t="shared" si="31"/>
        <v>1.0246080159074624</v>
      </c>
      <c r="BL15" s="298">
        <f t="shared" si="32"/>
        <v>0.97527231647250423</v>
      </c>
    </row>
    <row r="16" spans="1:65" ht="15.75">
      <c r="A16" s="315">
        <v>42020</v>
      </c>
      <c r="B16" s="266">
        <f t="shared" si="63"/>
        <v>10</v>
      </c>
      <c r="C16" s="132"/>
      <c r="D16" s="111">
        <v>13</v>
      </c>
      <c r="E16" s="111">
        <v>7283.0559395915843</v>
      </c>
      <c r="F16" s="111">
        <v>17.507622278942438</v>
      </c>
      <c r="G16" s="176">
        <v>19</v>
      </c>
      <c r="H16" s="176">
        <v>9.5</v>
      </c>
      <c r="I16" s="176">
        <v>17.07133024997885</v>
      </c>
      <c r="J16" s="176">
        <v>16.290679893462102</v>
      </c>
      <c r="K16" s="176">
        <v>0.09</v>
      </c>
      <c r="L16" s="267">
        <f t="shared" si="0"/>
        <v>28.5</v>
      </c>
      <c r="M16" s="267">
        <f t="shared" si="1"/>
        <v>0.78065035651674819</v>
      </c>
      <c r="N16" s="54"/>
      <c r="O16" s="168">
        <f t="shared" si="60"/>
        <v>5.8799193413933661</v>
      </c>
      <c r="P16" s="168">
        <f t="shared" si="3"/>
        <v>18.148858733549577</v>
      </c>
      <c r="Q16" s="107">
        <f t="shared" si="4"/>
        <v>1.6823219528248707E-3</v>
      </c>
      <c r="R16" s="156">
        <f t="shared" si="5"/>
        <v>0.65302910032664196</v>
      </c>
      <c r="S16" s="101">
        <f t="shared" si="34"/>
        <v>2.1870170862698431E-3</v>
      </c>
      <c r="T16" s="102">
        <f t="shared" si="35"/>
        <v>16.149999999999999</v>
      </c>
      <c r="U16" s="102">
        <f t="shared" si="36"/>
        <v>0.70181079442478733</v>
      </c>
      <c r="V16" s="297">
        <f t="shared" si="6"/>
        <v>0.33453536520880606</v>
      </c>
      <c r="W16" s="284"/>
      <c r="X16" s="284"/>
      <c r="Y16" s="299">
        <f t="shared" si="7"/>
        <v>13</v>
      </c>
      <c r="Z16" s="298">
        <f t="shared" si="8"/>
        <v>1.6823219528248707E-3</v>
      </c>
      <c r="AA16" s="298">
        <f t="shared" si="9"/>
        <v>1.6820130108188057E-3</v>
      </c>
      <c r="AB16" s="298">
        <f t="shared" si="10"/>
        <v>18.148858733549577</v>
      </c>
      <c r="AC16" s="300">
        <f t="shared" si="11"/>
        <v>0.65302910032664196</v>
      </c>
      <c r="AD16" s="300">
        <f t="shared" si="12"/>
        <v>0.65302910032664196</v>
      </c>
      <c r="AE16" s="301">
        <f t="shared" si="37"/>
        <v>11.319430169492849</v>
      </c>
      <c r="AF16" s="301">
        <f t="shared" si="38"/>
        <v>0.78065035651674819</v>
      </c>
      <c r="AG16" s="298">
        <f t="shared" si="39"/>
        <v>1.1712581640256012E-3</v>
      </c>
      <c r="AH16" s="302">
        <f t="shared" si="40"/>
        <v>17.07133024997885</v>
      </c>
      <c r="AI16" s="302">
        <f t="shared" si="41"/>
        <v>16.290679893462102</v>
      </c>
      <c r="AJ16" s="302">
        <f t="shared" si="42"/>
        <v>0.09</v>
      </c>
      <c r="AK16" s="303">
        <f t="shared" si="61"/>
        <v>3806.6328265092902</v>
      </c>
      <c r="AL16" s="302">
        <f t="shared" si="17"/>
        <v>8.1098935713133606</v>
      </c>
      <c r="AM16" s="304">
        <f t="shared" si="44"/>
        <v>11403.678692385243</v>
      </c>
      <c r="AN16" s="285">
        <f t="shared" si="45"/>
        <v>28.5</v>
      </c>
      <c r="AO16" s="303">
        <f t="shared" si="46"/>
        <v>9.5</v>
      </c>
      <c r="AP16" s="285">
        <f t="shared" si="47"/>
        <v>19</v>
      </c>
      <c r="AQ16" s="285">
        <f t="shared" si="21"/>
        <v>19</v>
      </c>
      <c r="AR16" s="284">
        <f t="shared" si="57"/>
        <v>0.99786953616465546</v>
      </c>
      <c r="AS16" s="284">
        <f t="shared" si="22"/>
        <v>0.66666666666666663</v>
      </c>
      <c r="AT16" s="284">
        <f t="shared" si="58"/>
        <v>6924.0871230640969</v>
      </c>
      <c r="AU16" s="318">
        <f t="shared" si="59"/>
        <v>1004.0363443062117</v>
      </c>
      <c r="AV16" s="318">
        <f t="shared" si="48"/>
        <v>1001.7612702640622</v>
      </c>
      <c r="AW16" s="318">
        <f t="shared" si="49"/>
        <v>1.2023425075797121E-3</v>
      </c>
      <c r="AX16" s="318">
        <f t="shared" si="50"/>
        <v>9.1197095149076141E-4</v>
      </c>
      <c r="AY16" s="320">
        <f t="shared" si="62"/>
        <v>6265.6849558804397</v>
      </c>
      <c r="AZ16" s="321">
        <f t="shared" si="51"/>
        <v>4.9027550033368454</v>
      </c>
      <c r="BA16" s="321">
        <f t="shared" si="24"/>
        <v>6.590807429273017E-3</v>
      </c>
      <c r="BB16" s="322">
        <f t="shared" si="52"/>
        <v>286.14999999999998</v>
      </c>
      <c r="BC16" s="323">
        <f t="shared" si="25"/>
        <v>1003.566669653531</v>
      </c>
      <c r="BD16" s="324">
        <f t="shared" si="26"/>
        <v>1.2006511783173059E-3</v>
      </c>
      <c r="BE16" s="325">
        <f t="shared" si="53"/>
        <v>0.75852047348781293</v>
      </c>
      <c r="BF16" s="325">
        <f t="shared" si="27"/>
        <v>0.60009992759312003</v>
      </c>
      <c r="BG16" s="325">
        <f t="shared" si="28"/>
        <v>0.69785968722250669</v>
      </c>
      <c r="BH16" s="305">
        <f t="shared" si="29"/>
        <v>11.694840875812904</v>
      </c>
      <c r="BI16" s="298">
        <f t="shared" si="30"/>
        <v>1</v>
      </c>
      <c r="BJ16" s="298">
        <f t="shared" si="54"/>
        <v>1.4370067585705801</v>
      </c>
      <c r="BK16" s="298">
        <f t="shared" si="31"/>
        <v>1.0210305306430911</v>
      </c>
      <c r="BL16" s="298">
        <f t="shared" si="32"/>
        <v>0.97876668965727809</v>
      </c>
    </row>
    <row r="17" spans="1:64" ht="15.75">
      <c r="A17" s="315">
        <v>42021</v>
      </c>
      <c r="B17" s="266">
        <f t="shared" si="63"/>
        <v>11</v>
      </c>
      <c r="C17" s="132"/>
      <c r="D17" s="111">
        <v>15</v>
      </c>
      <c r="E17" s="111">
        <v>7283.0559395915843</v>
      </c>
      <c r="F17" s="111">
        <v>18.832577176422905</v>
      </c>
      <c r="G17" s="176">
        <v>19</v>
      </c>
      <c r="H17" s="176">
        <v>9.5</v>
      </c>
      <c r="I17" s="176">
        <v>16.070226054705135</v>
      </c>
      <c r="J17" s="176">
        <v>15.327200502350671</v>
      </c>
      <c r="K17" s="176">
        <v>0.09</v>
      </c>
      <c r="L17" s="267">
        <f t="shared" si="0"/>
        <v>28.5</v>
      </c>
      <c r="M17" s="267">
        <f t="shared" si="1"/>
        <v>0.74302555235446377</v>
      </c>
      <c r="N17" s="54"/>
      <c r="O17" s="168">
        <f t="shared" si="60"/>
        <v>5.5351066153583073</v>
      </c>
      <c r="P17" s="168">
        <f t="shared" si="3"/>
        <v>18.252202770341626</v>
      </c>
      <c r="Q17" s="107">
        <f t="shared" si="4"/>
        <v>1.6980983187391868E-3</v>
      </c>
      <c r="R17" s="156">
        <f t="shared" si="5"/>
        <v>0.64098646989833652</v>
      </c>
      <c r="S17" s="101">
        <f t="shared" si="34"/>
        <v>2.1870170862698431E-3</v>
      </c>
      <c r="T17" s="102">
        <f t="shared" si="35"/>
        <v>16.149999999999999</v>
      </c>
      <c r="U17" s="102">
        <f t="shared" si="36"/>
        <v>0.70181079442478733</v>
      </c>
      <c r="V17" s="297">
        <f t="shared" si="6"/>
        <v>0.35549281327189858</v>
      </c>
      <c r="W17" s="284"/>
      <c r="X17" s="284"/>
      <c r="Y17" s="299">
        <f t="shared" si="7"/>
        <v>15</v>
      </c>
      <c r="Z17" s="298">
        <f t="shared" si="8"/>
        <v>1.6980983187391868E-3</v>
      </c>
      <c r="AA17" s="298">
        <f t="shared" si="9"/>
        <v>1.6978283830632126E-3</v>
      </c>
      <c r="AB17" s="298">
        <f t="shared" si="10"/>
        <v>18.252202770341626</v>
      </c>
      <c r="AC17" s="300">
        <f t="shared" si="11"/>
        <v>0.64098646989833652</v>
      </c>
      <c r="AD17" s="300">
        <f t="shared" si="12"/>
        <v>0.64098646989833652</v>
      </c>
      <c r="AE17" s="301">
        <f t="shared" si="37"/>
        <v>10.773870509139725</v>
      </c>
      <c r="AF17" s="301">
        <f t="shared" si="38"/>
        <v>0.74302555235446377</v>
      </c>
      <c r="AG17" s="298">
        <f t="shared" si="39"/>
        <v>1.2586478895064716E-3</v>
      </c>
      <c r="AH17" s="302">
        <f t="shared" si="40"/>
        <v>16.070226054705135</v>
      </c>
      <c r="AI17" s="302">
        <f t="shared" si="41"/>
        <v>15.327200502350671</v>
      </c>
      <c r="AJ17" s="302">
        <f t="shared" si="42"/>
        <v>0.09</v>
      </c>
      <c r="AK17" s="303">
        <f t="shared" si="61"/>
        <v>3820.2723521043263</v>
      </c>
      <c r="AL17" s="302">
        <f t="shared" si="17"/>
        <v>8.7456674590270556</v>
      </c>
      <c r="AM17" s="304">
        <f t="shared" si="44"/>
        <v>11443.325721394925</v>
      </c>
      <c r="AN17" s="285">
        <f t="shared" si="45"/>
        <v>28.5</v>
      </c>
      <c r="AO17" s="303">
        <f t="shared" si="46"/>
        <v>9.5</v>
      </c>
      <c r="AP17" s="285">
        <f t="shared" si="47"/>
        <v>19</v>
      </c>
      <c r="AQ17" s="285">
        <f t="shared" si="21"/>
        <v>19</v>
      </c>
      <c r="AR17" s="284">
        <f t="shared" si="57"/>
        <v>0.99771072147403062</v>
      </c>
      <c r="AS17" s="284">
        <f t="shared" si="22"/>
        <v>0.66666666666666663</v>
      </c>
      <c r="AT17" s="284">
        <f t="shared" si="58"/>
        <v>6948.4623395795934</v>
      </c>
      <c r="AU17" s="318">
        <f t="shared" si="59"/>
        <v>1003.7776282117433</v>
      </c>
      <c r="AV17" s="318">
        <f t="shared" si="48"/>
        <v>1001.7786190527238</v>
      </c>
      <c r="AW17" s="318">
        <f t="shared" si="49"/>
        <v>1.1464347943366097E-3</v>
      </c>
      <c r="AX17" s="318">
        <f t="shared" si="50"/>
        <v>9.1201839530862222E-4</v>
      </c>
      <c r="AY17" s="320">
        <f t="shared" si="62"/>
        <v>6287.5871801571921</v>
      </c>
      <c r="AZ17" s="321">
        <f t="shared" si="51"/>
        <v>4.9540207989603227</v>
      </c>
      <c r="BA17" s="321">
        <f t="shared" si="24"/>
        <v>7.1566591968099244E-3</v>
      </c>
      <c r="BB17" s="322">
        <f t="shared" si="52"/>
        <v>288.14999999999998</v>
      </c>
      <c r="BC17" s="323">
        <f t="shared" si="25"/>
        <v>1003.3063190777639</v>
      </c>
      <c r="BD17" s="324">
        <f t="shared" si="26"/>
        <v>1.1448164490182476E-3</v>
      </c>
      <c r="BE17" s="325">
        <f t="shared" si="53"/>
        <v>0.79554917236452805</v>
      </c>
      <c r="BF17" s="325">
        <f t="shared" si="27"/>
        <v>0.65451468285073144</v>
      </c>
      <c r="BG17" s="325">
        <f t="shared" si="28"/>
        <v>0.74300744465469648</v>
      </c>
      <c r="BH17" s="305">
        <f t="shared" si="29"/>
        <v>10.661849138764389</v>
      </c>
      <c r="BI17" s="298">
        <f t="shared" si="30"/>
        <v>1</v>
      </c>
      <c r="BJ17" s="298">
        <f t="shared" si="54"/>
        <v>1.3496891508788929</v>
      </c>
      <c r="BK17" s="298">
        <f t="shared" si="31"/>
        <v>1.0174738658947866</v>
      </c>
      <c r="BL17" s="298">
        <f t="shared" si="32"/>
        <v>0.98227370331569575</v>
      </c>
    </row>
    <row r="18" spans="1:64" ht="15.75">
      <c r="A18" s="315">
        <v>42022</v>
      </c>
      <c r="B18" s="266">
        <f t="shared" si="63"/>
        <v>12</v>
      </c>
      <c r="C18" s="132"/>
      <c r="D18" s="111">
        <v>17</v>
      </c>
      <c r="E18" s="111">
        <v>7283.0559395915843</v>
      </c>
      <c r="F18" s="111">
        <v>20.237066516396194</v>
      </c>
      <c r="G18" s="176">
        <v>19</v>
      </c>
      <c r="H18" s="176">
        <v>9.5</v>
      </c>
      <c r="I18" s="176">
        <v>15.162860210479128</v>
      </c>
      <c r="J18" s="176">
        <v>14.455274764286894</v>
      </c>
      <c r="K18" s="176">
        <v>0.09</v>
      </c>
      <c r="L18" s="267">
        <f t="shared" si="0"/>
        <v>28.5</v>
      </c>
      <c r="M18" s="267">
        <f t="shared" si="1"/>
        <v>0.70758544619223329</v>
      </c>
      <c r="N18" s="54"/>
      <c r="O18" s="168">
        <f t="shared" si="60"/>
        <v>5.2225804150529251</v>
      </c>
      <c r="P18" s="168">
        <f t="shared" si="3"/>
        <v>18.366373081464609</v>
      </c>
      <c r="Q18" s="107">
        <f t="shared" si="4"/>
        <v>1.7139923967639491E-3</v>
      </c>
      <c r="R18" s="156">
        <f t="shared" si="5"/>
        <v>0.62922910374354246</v>
      </c>
      <c r="S18" s="101">
        <f t="shared" si="34"/>
        <v>2.1870170862698431E-3</v>
      </c>
      <c r="T18" s="102">
        <f t="shared" si="35"/>
        <v>16.149999999999999</v>
      </c>
      <c r="U18" s="102">
        <f t="shared" si="36"/>
        <v>0.70181079442478733</v>
      </c>
      <c r="V18" s="297">
        <f t="shared" si="6"/>
        <v>0.37689300090227801</v>
      </c>
      <c r="W18" s="284"/>
      <c r="X18" s="284"/>
      <c r="Y18" s="299">
        <f t="shared" si="7"/>
        <v>17</v>
      </c>
      <c r="Z18" s="298">
        <f t="shared" si="8"/>
        <v>1.7139923967639491E-3</v>
      </c>
      <c r="AA18" s="298">
        <f t="shared" si="9"/>
        <v>1.7137647454001216E-3</v>
      </c>
      <c r="AB18" s="298">
        <f t="shared" si="10"/>
        <v>18.366373081464609</v>
      </c>
      <c r="AC18" s="300">
        <f t="shared" si="11"/>
        <v>0.62922910374354246</v>
      </c>
      <c r="AD18" s="300">
        <f t="shared" si="12"/>
        <v>0.62922910374354246</v>
      </c>
      <c r="AE18" s="301">
        <f t="shared" si="37"/>
        <v>10.259988969787383</v>
      </c>
      <c r="AF18" s="301">
        <f t="shared" si="38"/>
        <v>0.70758544619223329</v>
      </c>
      <c r="AG18" s="298">
        <f t="shared" si="39"/>
        <v>1.3512759531726793E-3</v>
      </c>
      <c r="AH18" s="302">
        <f t="shared" si="40"/>
        <v>15.162860210479128</v>
      </c>
      <c r="AI18" s="302">
        <f t="shared" si="41"/>
        <v>14.455274764286894</v>
      </c>
      <c r="AJ18" s="302">
        <f t="shared" si="42"/>
        <v>0.09</v>
      </c>
      <c r="AK18" s="303">
        <f t="shared" si="61"/>
        <v>3833.9612186980439</v>
      </c>
      <c r="AL18" s="302">
        <f t="shared" si="17"/>
        <v>9.422309529698488</v>
      </c>
      <c r="AM18" s="304">
        <f t="shared" si="44"/>
        <v>11483.039037034734</v>
      </c>
      <c r="AN18" s="285">
        <f t="shared" si="45"/>
        <v>28.5</v>
      </c>
      <c r="AO18" s="303">
        <f t="shared" si="46"/>
        <v>9.5</v>
      </c>
      <c r="AP18" s="285">
        <f t="shared" si="47"/>
        <v>19</v>
      </c>
      <c r="AQ18" s="285">
        <f t="shared" si="21"/>
        <v>19</v>
      </c>
      <c r="AR18" s="284">
        <f t="shared" si="57"/>
        <v>0.99754240875370714</v>
      </c>
      <c r="AS18" s="284">
        <f t="shared" ref="AS18:AS28" si="64">IFERROR(AP18/AN18,0)</f>
        <v>0.66666666666666663</v>
      </c>
      <c r="AT18" s="284">
        <f t="shared" si="58"/>
        <v>6972.8981024014511</v>
      </c>
      <c r="AU18" s="318">
        <f t="shared" si="59"/>
        <v>1003.4761329369651</v>
      </c>
      <c r="AV18" s="318">
        <f t="shared" si="48"/>
        <v>1001.7960109345438</v>
      </c>
      <c r="AW18" s="318">
        <f t="shared" si="49"/>
        <v>1.0938446599194959E-3</v>
      </c>
      <c r="AX18" s="318">
        <f t="shared" si="50"/>
        <v>9.1206596109239218E-4</v>
      </c>
      <c r="AY18" s="320">
        <f t="shared" si="62"/>
        <v>6309.5338496036875</v>
      </c>
      <c r="AZ18" s="321">
        <f t="shared" si="51"/>
        <v>5.0055561732736136</v>
      </c>
      <c r="BA18" s="321">
        <f t="shared" si="24"/>
        <v>7.7633109326514793E-3</v>
      </c>
      <c r="BB18" s="322">
        <f t="shared" si="52"/>
        <v>290.14999999999998</v>
      </c>
      <c r="BC18" s="323">
        <f t="shared" si="25"/>
        <v>1003.0031989898835</v>
      </c>
      <c r="BD18" s="324">
        <f t="shared" si="26"/>
        <v>1.0922951823245195E-3</v>
      </c>
      <c r="BE18" s="325">
        <f t="shared" si="53"/>
        <v>0.83383742436192421</v>
      </c>
      <c r="BF18" s="325">
        <f t="shared" si="27"/>
        <v>0.71337945465908204</v>
      </c>
      <c r="BG18" s="325">
        <f t="shared" si="28"/>
        <v>0.79034312886322156</v>
      </c>
      <c r="BH18" s="305">
        <f t="shared" si="29"/>
        <v>9.7212746250420476</v>
      </c>
      <c r="BI18" s="298">
        <f t="shared" si="30"/>
        <v>1</v>
      </c>
      <c r="BJ18" s="298">
        <f t="shared" si="54"/>
        <v>1.2688527937417482</v>
      </c>
      <c r="BK18" s="298">
        <f t="shared" si="31"/>
        <v>1.0139347514154113</v>
      </c>
      <c r="BL18" s="298">
        <f t="shared" si="32"/>
        <v>0.98579340359983891</v>
      </c>
    </row>
    <row r="19" spans="1:64" ht="15.75">
      <c r="A19" s="315">
        <v>42023</v>
      </c>
      <c r="B19" s="266">
        <f t="shared" si="63"/>
        <v>13</v>
      </c>
      <c r="C19" s="132"/>
      <c r="D19" s="111">
        <v>19</v>
      </c>
      <c r="E19" s="111">
        <v>7283.0559395915843</v>
      </c>
      <c r="F19" s="111">
        <v>21.75657002226389</v>
      </c>
      <c r="G19" s="176">
        <v>19</v>
      </c>
      <c r="H19" s="176">
        <v>9.5</v>
      </c>
      <c r="I19" s="176">
        <v>14.338974322377682</v>
      </c>
      <c r="J19" s="176">
        <v>13.664782479475218</v>
      </c>
      <c r="K19" s="176">
        <v>0.09</v>
      </c>
      <c r="L19" s="267">
        <f t="shared" si="0"/>
        <v>28.5</v>
      </c>
      <c r="M19" s="267">
        <f t="shared" si="1"/>
        <v>0.6741918429024647</v>
      </c>
      <c r="N19" s="54"/>
      <c r="O19" s="168">
        <f t="shared" si="60"/>
        <v>4.9388074168382881</v>
      </c>
      <c r="P19" s="168">
        <f t="shared" si="3"/>
        <v>18.49505199012378</v>
      </c>
      <c r="Q19" s="107">
        <f t="shared" si="4"/>
        <v>1.7325424745163929E-3</v>
      </c>
      <c r="R19" s="156">
        <f t="shared" si="5"/>
        <v>0.61775696401960467</v>
      </c>
      <c r="S19" s="101">
        <f t="shared" si="34"/>
        <v>2.1870170862698431E-3</v>
      </c>
      <c r="T19" s="102">
        <f t="shared" si="35"/>
        <v>16.149999999999999</v>
      </c>
      <c r="U19" s="102">
        <f t="shared" si="36"/>
        <v>0.70181079442478733</v>
      </c>
      <c r="V19" s="297">
        <f t="shared" si="6"/>
        <v>0.39868522381897825</v>
      </c>
      <c r="W19" s="284"/>
      <c r="X19" s="284"/>
      <c r="Y19" s="299">
        <f t="shared" si="7"/>
        <v>19</v>
      </c>
      <c r="Z19" s="298">
        <f t="shared" si="8"/>
        <v>1.7325424745163929E-3</v>
      </c>
      <c r="AA19" s="298">
        <f t="shared" si="9"/>
        <v>1.7323613433803747E-3</v>
      </c>
      <c r="AB19" s="298">
        <f t="shared" si="10"/>
        <v>18.49505199012378</v>
      </c>
      <c r="AC19" s="300">
        <f t="shared" si="11"/>
        <v>0.61775696401960467</v>
      </c>
      <c r="AD19" s="300">
        <f t="shared" si="12"/>
        <v>0.61775696401960467</v>
      </c>
      <c r="AE19" s="301">
        <f t="shared" si="37"/>
        <v>9.775781722085739</v>
      </c>
      <c r="AF19" s="301">
        <f t="shared" si="38"/>
        <v>0.6741918429024647</v>
      </c>
      <c r="AG19" s="298">
        <f t="shared" si="39"/>
        <v>1.4514943851484721E-3</v>
      </c>
      <c r="AH19" s="302">
        <f t="shared" si="40"/>
        <v>14.338974322377682</v>
      </c>
      <c r="AI19" s="302">
        <f t="shared" si="41"/>
        <v>13.664782479475218</v>
      </c>
      <c r="AJ19" s="302">
        <f t="shared" si="42"/>
        <v>0.09</v>
      </c>
      <c r="AK19" s="303">
        <f t="shared" si="61"/>
        <v>3847.6996064470886</v>
      </c>
      <c r="AL19" s="302">
        <f t="shared" si="17"/>
        <v>10.15666166527493</v>
      </c>
      <c r="AM19" s="304">
        <f t="shared" si="44"/>
        <v>11522.785496010716</v>
      </c>
      <c r="AN19" s="285">
        <f t="shared" si="45"/>
        <v>28.5</v>
      </c>
      <c r="AO19" s="303">
        <f t="shared" si="46"/>
        <v>9.5</v>
      </c>
      <c r="AP19" s="285">
        <f t="shared" si="47"/>
        <v>19</v>
      </c>
      <c r="AQ19" s="285">
        <f t="shared" si="21"/>
        <v>19</v>
      </c>
      <c r="AR19" s="284">
        <f t="shared" si="57"/>
        <v>0.99736032884473191</v>
      </c>
      <c r="AS19" s="284">
        <f t="shared" si="64"/>
        <v>0.66666666666666663</v>
      </c>
      <c r="AT19" s="284">
        <f t="shared" si="58"/>
        <v>6997.3826762244162</v>
      </c>
      <c r="AU19" s="318">
        <f t="shared" si="59"/>
        <v>1003.1330710055006</v>
      </c>
      <c r="AV19" s="318">
        <f t="shared" si="48"/>
        <v>1001.8134375570498</v>
      </c>
      <c r="AW19" s="318">
        <f t="shared" si="49"/>
        <v>1.0443383161233546E-3</v>
      </c>
      <c r="AX19" s="318">
        <f t="shared" si="50"/>
        <v>9.1211362602661302E-4</v>
      </c>
      <c r="AY19" s="320">
        <f t="shared" si="62"/>
        <v>6331.5100578867987</v>
      </c>
      <c r="AZ19" s="321">
        <f t="shared" si="51"/>
        <v>5.0573500898917843</v>
      </c>
      <c r="BA19" s="321">
        <f t="shared" si="24"/>
        <v>8.4254050910766293E-3</v>
      </c>
      <c r="BB19" s="322">
        <f t="shared" si="52"/>
        <v>292.14999999999998</v>
      </c>
      <c r="BC19" s="323">
        <f t="shared" si="25"/>
        <v>1002.6585193130365</v>
      </c>
      <c r="BD19" s="324">
        <f t="shared" si="26"/>
        <v>1.0428538608782745E-3</v>
      </c>
      <c r="BE19" s="325">
        <f t="shared" si="53"/>
        <v>0.8734061249024706</v>
      </c>
      <c r="BF19" s="325">
        <f t="shared" si="27"/>
        <v>0.77702174687625292</v>
      </c>
      <c r="BG19" s="325">
        <f t="shared" si="28"/>
        <v>0.83993007292637201</v>
      </c>
      <c r="BH19" s="305">
        <f t="shared" si="29"/>
        <v>8.8629537161257428</v>
      </c>
      <c r="BI19" s="298">
        <f t="shared" si="30"/>
        <v>1</v>
      </c>
      <c r="BJ19" s="298">
        <f t="shared" si="54"/>
        <v>1.1939435429175316</v>
      </c>
      <c r="BK19" s="298">
        <f t="shared" si="31"/>
        <v>1.010415458059029</v>
      </c>
      <c r="BL19" s="298">
        <f t="shared" si="32"/>
        <v>0.98932583683183284</v>
      </c>
    </row>
    <row r="20" spans="1:64" ht="15.75">
      <c r="A20" s="315">
        <v>42024</v>
      </c>
      <c r="B20" s="266">
        <f t="shared" si="63"/>
        <v>14</v>
      </c>
      <c r="C20" s="132"/>
      <c r="D20" s="111">
        <v>21</v>
      </c>
      <c r="E20" s="111">
        <v>7283.0559395915843</v>
      </c>
      <c r="F20" s="111">
        <v>23.450125013569593</v>
      </c>
      <c r="G20" s="176">
        <v>19</v>
      </c>
      <c r="H20" s="176">
        <v>9.5</v>
      </c>
      <c r="I20" s="176">
        <v>13.590188700039368</v>
      </c>
      <c r="J20" s="176">
        <v>12.947505044958948</v>
      </c>
      <c r="K20" s="176">
        <v>0.09</v>
      </c>
      <c r="L20" s="267">
        <f t="shared" si="0"/>
        <v>28.5</v>
      </c>
      <c r="M20" s="267">
        <f t="shared" si="1"/>
        <v>0.64268365508042002</v>
      </c>
      <c r="N20" s="54"/>
      <c r="O20" s="168">
        <f t="shared" si="60"/>
        <v>4.6809013838066917</v>
      </c>
      <c r="P20" s="168">
        <f t="shared" si="3"/>
        <v>18.640883609309643</v>
      </c>
      <c r="Q20" s="107">
        <f t="shared" si="4"/>
        <v>1.7574476797514399E-3</v>
      </c>
      <c r="R20" s="156">
        <f t="shared" si="5"/>
        <v>0.60653909805850625</v>
      </c>
      <c r="S20" s="101">
        <f t="shared" si="34"/>
        <v>2.1870170862698431E-3</v>
      </c>
      <c r="T20" s="102">
        <f t="shared" si="35"/>
        <v>16.149999999999999</v>
      </c>
      <c r="U20" s="102">
        <f t="shared" si="36"/>
        <v>0.70181079442478733</v>
      </c>
      <c r="V20" s="297">
        <f t="shared" si="6"/>
        <v>0.42079823053817422</v>
      </c>
      <c r="W20" s="284"/>
      <c r="X20" s="284"/>
      <c r="Y20" s="299">
        <f t="shared" si="7"/>
        <v>21</v>
      </c>
      <c r="Z20" s="298">
        <f t="shared" si="8"/>
        <v>1.7574476797514399E-3</v>
      </c>
      <c r="AA20" s="298">
        <f t="shared" si="9"/>
        <v>1.7573193067112946E-3</v>
      </c>
      <c r="AB20" s="298">
        <f t="shared" si="10"/>
        <v>18.640883609309643</v>
      </c>
      <c r="AC20" s="300">
        <f t="shared" si="11"/>
        <v>0.60653909805850625</v>
      </c>
      <c r="AD20" s="300">
        <f t="shared" si="12"/>
        <v>0.60653909805850625</v>
      </c>
      <c r="AE20" s="301">
        <f t="shared" si="37"/>
        <v>9.3189129986660895</v>
      </c>
      <c r="AF20" s="301">
        <f t="shared" si="38"/>
        <v>0.64268365508042002</v>
      </c>
      <c r="AG20" s="298">
        <f t="shared" si="39"/>
        <v>1.5632153981412964E-3</v>
      </c>
      <c r="AH20" s="302">
        <f t="shared" si="40"/>
        <v>13.590188700039368</v>
      </c>
      <c r="AI20" s="302">
        <f t="shared" si="41"/>
        <v>12.947505044958948</v>
      </c>
      <c r="AJ20" s="302">
        <f t="shared" si="42"/>
        <v>0.09</v>
      </c>
      <c r="AK20" s="303">
        <f t="shared" si="61"/>
        <v>3861.4876961718473</v>
      </c>
      <c r="AL20" s="302">
        <f t="shared" si="17"/>
        <v>10.976736459841918</v>
      </c>
      <c r="AM20" s="304">
        <f t="shared" si="44"/>
        <v>11562.509615595858</v>
      </c>
      <c r="AN20" s="285">
        <f t="shared" si="45"/>
        <v>28.5</v>
      </c>
      <c r="AO20" s="303">
        <f t="shared" si="46"/>
        <v>9.5</v>
      </c>
      <c r="AP20" s="285">
        <f t="shared" si="47"/>
        <v>19</v>
      </c>
      <c r="AQ20" s="285">
        <f t="shared" ref="AQ20:AQ28" si="65">(AN20+AO20)/2</f>
        <v>19</v>
      </c>
      <c r="AR20" s="284">
        <f t="shared" si="57"/>
        <v>0.99715738147483313</v>
      </c>
      <c r="AS20" s="284">
        <f t="shared" si="64"/>
        <v>0.66666666666666663</v>
      </c>
      <c r="AT20" s="284">
        <f t="shared" si="58"/>
        <v>7021.8963252879557</v>
      </c>
      <c r="AU20" s="318">
        <f t="shared" si="59"/>
        <v>1002.7495970502614</v>
      </c>
      <c r="AV20" s="318">
        <f t="shared" si="48"/>
        <v>1001.8308848735344</v>
      </c>
      <c r="AW20" s="318">
        <f t="shared" si="49"/>
        <v>9.9770081637998338E-4</v>
      </c>
      <c r="AX20" s="318">
        <f t="shared" si="50"/>
        <v>9.1216135171116593E-4</v>
      </c>
      <c r="AY20" s="320">
        <f t="shared" si="62"/>
        <v>6353.4908182090439</v>
      </c>
      <c r="AZ20" s="321">
        <f t="shared" si="51"/>
        <v>5.1093832095559826</v>
      </c>
      <c r="BA20" s="321">
        <f t="shared" si="24"/>
        <v>9.1672787042771809E-3</v>
      </c>
      <c r="BB20" s="322">
        <f t="shared" si="52"/>
        <v>294.14999999999998</v>
      </c>
      <c r="BC20" s="323">
        <f t="shared" si="25"/>
        <v>1002.2734306204889</v>
      </c>
      <c r="BD20" s="324">
        <f t="shared" si="26"/>
        <v>9.9627778429778237E-4</v>
      </c>
      <c r="BE20" s="325">
        <f t="shared" si="53"/>
        <v>0.91427591502917227</v>
      </c>
      <c r="BF20" s="325">
        <f t="shared" si="27"/>
        <v>0.84579078318244527</v>
      </c>
      <c r="BG20" s="325">
        <f t="shared" si="28"/>
        <v>0.89183146316987194</v>
      </c>
      <c r="BH20" s="305">
        <f t="shared" si="29"/>
        <v>8.078630941647452</v>
      </c>
      <c r="BI20" s="298">
        <f t="shared" si="30"/>
        <v>1</v>
      </c>
      <c r="BJ20" s="298">
        <f t="shared" si="54"/>
        <v>1.1244603139569644</v>
      </c>
      <c r="BK20" s="298">
        <f t="shared" si="31"/>
        <v>1.006919789198403</v>
      </c>
      <c r="BL20" s="298">
        <f t="shared" si="32"/>
        <v>0.99287104950446536</v>
      </c>
    </row>
    <row r="21" spans="1:64" ht="15.75">
      <c r="A21" s="315">
        <v>42025</v>
      </c>
      <c r="B21" s="266">
        <f t="shared" si="63"/>
        <v>15</v>
      </c>
      <c r="C21" s="132"/>
      <c r="D21" s="111">
        <v>23</v>
      </c>
      <c r="E21" s="111">
        <v>7283.0559395915843</v>
      </c>
      <c r="F21" s="111">
        <v>25.31942494232316</v>
      </c>
      <c r="G21" s="176">
        <v>19</v>
      </c>
      <c r="H21" s="176">
        <v>9.5</v>
      </c>
      <c r="I21" s="176">
        <v>12.908744853055165</v>
      </c>
      <c r="J21" s="176">
        <v>12.295805859356211</v>
      </c>
      <c r="K21" s="176">
        <v>0.09</v>
      </c>
      <c r="L21" s="267">
        <f t="shared" si="0"/>
        <v>28.5</v>
      </c>
      <c r="M21" s="267">
        <f t="shared" si="1"/>
        <v>0.61293899369895399</v>
      </c>
      <c r="N21" s="54"/>
      <c r="O21" s="168">
        <f t="shared" si="60"/>
        <v>4.4461900404442796</v>
      </c>
      <c r="P21" s="168">
        <f t="shared" si="3"/>
        <v>18.807785533158441</v>
      </c>
      <c r="Q21" s="107">
        <f t="shared" si="4"/>
        <v>1.7874959245848289E-3</v>
      </c>
      <c r="R21" s="156">
        <f t="shared" si="5"/>
        <v>0.59557013920749835</v>
      </c>
      <c r="S21" s="101">
        <f t="shared" si="34"/>
        <v>2.1870170862698431E-3</v>
      </c>
      <c r="T21" s="102">
        <f t="shared" si="35"/>
        <v>16.149999999999999</v>
      </c>
      <c r="U21" s="102">
        <f t="shared" si="36"/>
        <v>0.70181079442478733</v>
      </c>
      <c r="V21" s="297">
        <f t="shared" si="6"/>
        <v>0.44316784381226448</v>
      </c>
      <c r="W21" s="284"/>
      <c r="X21" s="284"/>
      <c r="Y21" s="299">
        <f t="shared" si="7"/>
        <v>23</v>
      </c>
      <c r="Z21" s="298">
        <f t="shared" si="8"/>
        <v>1.7874959245848289E-3</v>
      </c>
      <c r="AA21" s="298">
        <f t="shared" si="9"/>
        <v>1.7874274876157701E-3</v>
      </c>
      <c r="AB21" s="298">
        <f t="shared" si="10"/>
        <v>18.807785533158441</v>
      </c>
      <c r="AC21" s="300">
        <f t="shared" si="11"/>
        <v>0.59557013920749835</v>
      </c>
      <c r="AD21" s="300">
        <f t="shared" si="12"/>
        <v>0.59557013920749835</v>
      </c>
      <c r="AE21" s="301">
        <f t="shared" si="37"/>
        <v>8.8876154086348329</v>
      </c>
      <c r="AF21" s="301">
        <f t="shared" si="38"/>
        <v>0.61293899369895399</v>
      </c>
      <c r="AG21" s="298">
        <f t="shared" si="39"/>
        <v>1.686561262532166E-3</v>
      </c>
      <c r="AH21" s="302">
        <f t="shared" si="40"/>
        <v>12.908744853055165</v>
      </c>
      <c r="AI21" s="302">
        <f t="shared" si="41"/>
        <v>12.295805859356211</v>
      </c>
      <c r="AJ21" s="302">
        <f t="shared" si="42"/>
        <v>0.09</v>
      </c>
      <c r="AK21" s="303">
        <f t="shared" si="61"/>
        <v>3875.3256693589974</v>
      </c>
      <c r="AL21" s="302">
        <f t="shared" si="17"/>
        <v>11.884249613454314</v>
      </c>
      <c r="AM21" s="304">
        <f t="shared" si="44"/>
        <v>11602.208508850084</v>
      </c>
      <c r="AN21" s="285">
        <f t="shared" si="45"/>
        <v>28.5</v>
      </c>
      <c r="AO21" s="303">
        <f t="shared" si="46"/>
        <v>9.5</v>
      </c>
      <c r="AP21" s="285">
        <f t="shared" si="47"/>
        <v>19</v>
      </c>
      <c r="AQ21" s="285">
        <f t="shared" si="65"/>
        <v>19</v>
      </c>
      <c r="AR21" s="284">
        <f t="shared" si="57"/>
        <v>0.99693335460618981</v>
      </c>
      <c r="AS21" s="284">
        <f t="shared" si="64"/>
        <v>0.66666666666666663</v>
      </c>
      <c r="AT21" s="284">
        <f t="shared" si="58"/>
        <v>7046.4381445661584</v>
      </c>
      <c r="AU21" s="318">
        <f t="shared" si="59"/>
        <v>1002.3268294065541</v>
      </c>
      <c r="AV21" s="318">
        <f t="shared" si="48"/>
        <v>1001.8483522398551</v>
      </c>
      <c r="AW21" s="318">
        <f t="shared" si="49"/>
        <v>9.5373441283054734E-4</v>
      </c>
      <c r="AX21" s="318">
        <f t="shared" si="50"/>
        <v>9.1220913639898367E-4</v>
      </c>
      <c r="AY21" s="320">
        <f t="shared" si="62"/>
        <v>6375.474913375223</v>
      </c>
      <c r="AZ21" s="321">
        <f t="shared" si="51"/>
        <v>5.1616546145636333</v>
      </c>
      <c r="BA21" s="321">
        <f t="shared" si="24"/>
        <v>9.9918071028807613E-3</v>
      </c>
      <c r="BB21" s="322">
        <f t="shared" si="52"/>
        <v>296.14999999999998</v>
      </c>
      <c r="BC21" s="323">
        <f t="shared" si="25"/>
        <v>1001.8490507300163</v>
      </c>
      <c r="BD21" s="324">
        <f t="shared" si="26"/>
        <v>9.5236944304824447E-4</v>
      </c>
      <c r="BE21" s="325">
        <f t="shared" si="53"/>
        <v>0.95646717194392306</v>
      </c>
      <c r="BF21" s="325">
        <f t="shared" si="27"/>
        <v>0.92005881369075082</v>
      </c>
      <c r="BG21" s="325">
        <f t="shared" si="28"/>
        <v>0.94611025477432009</v>
      </c>
      <c r="BH21" s="305">
        <f t="shared" si="29"/>
        <v>7.3606125487449354</v>
      </c>
      <c r="BI21" s="298">
        <f t="shared" si="30"/>
        <v>1</v>
      </c>
      <c r="BJ21" s="298">
        <f t="shared" si="54"/>
        <v>1.0599494953280075</v>
      </c>
      <c r="BK21" s="298">
        <f t="shared" si="31"/>
        <v>1.0034476995468529</v>
      </c>
      <c r="BL21" s="298">
        <f t="shared" si="32"/>
        <v>0.99642908828184151</v>
      </c>
    </row>
    <row r="22" spans="1:64" ht="15.75">
      <c r="A22" s="315">
        <v>42026</v>
      </c>
      <c r="B22" s="266">
        <f t="shared" si="63"/>
        <v>16</v>
      </c>
      <c r="C22" s="132"/>
      <c r="D22" s="111">
        <v>25</v>
      </c>
      <c r="E22" s="111">
        <v>7283.0559395915843</v>
      </c>
      <c r="F22" s="111">
        <v>27.379104262013307</v>
      </c>
      <c r="G22" s="176">
        <v>19</v>
      </c>
      <c r="H22" s="176">
        <v>9.5</v>
      </c>
      <c r="I22" s="176">
        <v>12.287867053402497</v>
      </c>
      <c r="J22" s="176">
        <v>11.703024724715174</v>
      </c>
      <c r="K22" s="176">
        <v>0.09</v>
      </c>
      <c r="L22" s="267">
        <f t="shared" si="0"/>
        <v>28.5</v>
      </c>
      <c r="M22" s="267">
        <f t="shared" si="1"/>
        <v>0.58484232868732278</v>
      </c>
      <c r="N22" s="54"/>
      <c r="O22" s="168">
        <f t="shared" si="60"/>
        <v>4.2323396064498935</v>
      </c>
      <c r="P22" s="168">
        <f t="shared" si="3"/>
        <v>19</v>
      </c>
      <c r="Q22" s="107">
        <f t="shared" si="4"/>
        <v>1.8225142385582024E-3</v>
      </c>
      <c r="R22" s="156">
        <f t="shared" si="5"/>
        <v>0.58484232868732278</v>
      </c>
      <c r="S22" s="101">
        <f t="shared" si="34"/>
        <v>2.1870170862698431E-3</v>
      </c>
      <c r="T22" s="102">
        <f t="shared" si="35"/>
        <v>16.149999999999999</v>
      </c>
      <c r="U22" s="102">
        <f t="shared" si="36"/>
        <v>0.70181079442478733</v>
      </c>
      <c r="V22" s="297">
        <f t="shared" si="6"/>
        <v>0.46572531837223063</v>
      </c>
      <c r="W22" s="284"/>
      <c r="X22" s="284"/>
      <c r="Y22" s="299">
        <f t="shared" si="7"/>
        <v>25</v>
      </c>
      <c r="Z22" s="298">
        <f t="shared" si="8"/>
        <v>1.8225142385582024E-3</v>
      </c>
      <c r="AA22" s="298">
        <f t="shared" si="9"/>
        <v>1.8225142385582024E-3</v>
      </c>
      <c r="AB22" s="298">
        <f t="shared" si="10"/>
        <v>19</v>
      </c>
      <c r="AC22" s="300">
        <f t="shared" si="11"/>
        <v>0.58484232868732278</v>
      </c>
      <c r="AD22" s="300">
        <f t="shared" si="12"/>
        <v>0.58484232868732278</v>
      </c>
      <c r="AE22" s="301">
        <f t="shared" si="37"/>
        <v>8.4802137659661803</v>
      </c>
      <c r="AF22" s="301">
        <f t="shared" si="38"/>
        <v>0.58484232868732278</v>
      </c>
      <c r="AG22" s="298">
        <f t="shared" si="39"/>
        <v>1.8225142385582024E-3</v>
      </c>
      <c r="AH22" s="302">
        <f t="shared" si="40"/>
        <v>12.287867053402497</v>
      </c>
      <c r="AI22" s="302">
        <f t="shared" si="41"/>
        <v>11.703024724715174</v>
      </c>
      <c r="AJ22" s="302">
        <f t="shared" si="42"/>
        <v>0.09</v>
      </c>
      <c r="AK22" s="303">
        <f t="shared" si="61"/>
        <v>3889.2137081639025</v>
      </c>
      <c r="AL22" s="302">
        <f t="shared" si="17"/>
        <v>12.887003411717128</v>
      </c>
      <c r="AM22" s="304">
        <f t="shared" si="44"/>
        <v>11641.867117668273</v>
      </c>
      <c r="AN22" s="285">
        <f t="shared" si="45"/>
        <v>28.5</v>
      </c>
      <c r="AO22" s="303">
        <f t="shared" si="46"/>
        <v>9.5</v>
      </c>
      <c r="AP22" s="285">
        <f t="shared" si="47"/>
        <v>19</v>
      </c>
      <c r="AQ22" s="285">
        <f t="shared" si="65"/>
        <v>19</v>
      </c>
      <c r="AR22" s="284">
        <f t="shared" si="57"/>
        <v>0.99668647588465864</v>
      </c>
      <c r="AS22" s="284">
        <f t="shared" si="64"/>
        <v>0.66666666666666663</v>
      </c>
      <c r="AT22" s="284">
        <f t="shared" si="58"/>
        <v>7071.0028701405827</v>
      </c>
      <c r="AU22" s="318">
        <f t="shared" si="59"/>
        <v>1001.865835909477</v>
      </c>
      <c r="AV22" s="318">
        <f t="shared" si="48"/>
        <v>1001.865835909477</v>
      </c>
      <c r="AW22" s="318">
        <f t="shared" si="49"/>
        <v>9.1225696985422055E-4</v>
      </c>
      <c r="AX22" s="318">
        <f t="shared" si="50"/>
        <v>9.1225696985422055E-4</v>
      </c>
      <c r="AY22" s="320">
        <f t="shared" si="62"/>
        <v>6397.4556353450389</v>
      </c>
      <c r="AZ22" s="321">
        <f t="shared" si="51"/>
        <v>5.2141589534357013</v>
      </c>
      <c r="BA22" s="321">
        <f t="shared" si="24"/>
        <v>1.0907047662370791E-2</v>
      </c>
      <c r="BB22" s="322">
        <f t="shared" si="52"/>
        <v>298.14999999999998</v>
      </c>
      <c r="BC22" s="323">
        <f t="shared" si="25"/>
        <v>1001.3864461726705</v>
      </c>
      <c r="BD22" s="324">
        <f t="shared" si="26"/>
        <v>9.109469195264689E-4</v>
      </c>
      <c r="BE22" s="325">
        <f t="shared" si="53"/>
        <v>1</v>
      </c>
      <c r="BF22" s="325">
        <f t="shared" si="27"/>
        <v>1.0002224937622386</v>
      </c>
      <c r="BG22" s="325">
        <f t="shared" si="28"/>
        <v>1.0028290870726932</v>
      </c>
      <c r="BH22" s="305">
        <f t="shared" si="29"/>
        <v>6.7021939832855049</v>
      </c>
      <c r="BI22" s="298">
        <f t="shared" si="30"/>
        <v>1</v>
      </c>
      <c r="BJ22" s="298">
        <f t="shared" si="54"/>
        <v>1</v>
      </c>
      <c r="BK22" s="298">
        <f t="shared" si="31"/>
        <v>1</v>
      </c>
      <c r="BL22" s="298">
        <f t="shared" si="32"/>
        <v>1</v>
      </c>
    </row>
    <row r="23" spans="1:64" ht="15.75">
      <c r="A23" s="315">
        <v>42027</v>
      </c>
      <c r="B23" s="266">
        <f t="shared" si="63"/>
        <v>17</v>
      </c>
      <c r="C23" s="132"/>
      <c r="D23" s="111">
        <v>27</v>
      </c>
      <c r="E23" s="111">
        <v>7283.0559395915843</v>
      </c>
      <c r="F23" s="111">
        <v>29.858125079381555</v>
      </c>
      <c r="G23" s="176">
        <v>19</v>
      </c>
      <c r="H23" s="176">
        <v>9.5</v>
      </c>
      <c r="I23" s="176">
        <v>11.782553549453015</v>
      </c>
      <c r="J23" s="176">
        <v>11.224089225859181</v>
      </c>
      <c r="K23" s="176">
        <v>0.09</v>
      </c>
      <c r="L23" s="267">
        <f t="shared" si="0"/>
        <v>28.5</v>
      </c>
      <c r="M23" s="267">
        <f t="shared" si="1"/>
        <v>0.55846432359383336</v>
      </c>
      <c r="N23" s="54"/>
      <c r="O23" s="168">
        <f t="shared" si="60"/>
        <v>4.0582932608030156</v>
      </c>
      <c r="P23" s="168">
        <f t="shared" si="3"/>
        <v>19.541794358789911</v>
      </c>
      <c r="Q23" s="107">
        <f t="shared" si="4"/>
        <v>1.850658601088743E-3</v>
      </c>
      <c r="R23" s="156">
        <f t="shared" si="5"/>
        <v>0.57453095063552639</v>
      </c>
      <c r="S23" s="101">
        <f t="shared" si="34"/>
        <v>2.1870170862698431E-3</v>
      </c>
      <c r="T23" s="102">
        <f t="shared" si="35"/>
        <v>16.149999999999999</v>
      </c>
      <c r="U23" s="102">
        <f t="shared" si="36"/>
        <v>0.70181079442478733</v>
      </c>
      <c r="V23" s="297">
        <f t="shared" si="6"/>
        <v>0.48585242675016654</v>
      </c>
      <c r="W23" s="284"/>
      <c r="X23" s="284"/>
      <c r="Y23" s="299">
        <f t="shared" si="7"/>
        <v>27</v>
      </c>
      <c r="Z23" s="298">
        <f t="shared" si="8"/>
        <v>1.850658601088743E-3</v>
      </c>
      <c r="AA23" s="298">
        <f t="shared" si="9"/>
        <v>1.8507438737671881E-3</v>
      </c>
      <c r="AB23" s="298">
        <f t="shared" si="10"/>
        <v>19.541794358789911</v>
      </c>
      <c r="AC23" s="300">
        <f t="shared" si="11"/>
        <v>0.57453095063552639</v>
      </c>
      <c r="AD23" s="300">
        <f t="shared" si="12"/>
        <v>0.57453095063552639</v>
      </c>
      <c r="AE23" s="301">
        <f t="shared" si="37"/>
        <v>8.0977326921105828</v>
      </c>
      <c r="AF23" s="301">
        <f t="shared" si="38"/>
        <v>0.55846432359383336</v>
      </c>
      <c r="AG23" s="298">
        <f t="shared" si="39"/>
        <v>1.9862531634557454E-3</v>
      </c>
      <c r="AH23" s="302">
        <f t="shared" si="40"/>
        <v>11.782553549453015</v>
      </c>
      <c r="AI23" s="302">
        <f t="shared" si="41"/>
        <v>11.224089225859181</v>
      </c>
      <c r="AJ23" s="302">
        <f t="shared" si="42"/>
        <v>0.09</v>
      </c>
      <c r="AK23" s="303">
        <f t="shared" si="61"/>
        <v>3903.1519954131222</v>
      </c>
      <c r="AL23" s="302">
        <f t="shared" si="17"/>
        <v>14.093485386159768</v>
      </c>
      <c r="AM23" s="304">
        <f t="shared" si="44"/>
        <v>11681.269015467047</v>
      </c>
      <c r="AN23" s="285">
        <f t="shared" si="45"/>
        <v>28.5</v>
      </c>
      <c r="AO23" s="303">
        <f t="shared" si="46"/>
        <v>9.5</v>
      </c>
      <c r="AP23" s="285">
        <f t="shared" si="47"/>
        <v>19</v>
      </c>
      <c r="AQ23" s="285">
        <f t="shared" si="65"/>
        <v>19</v>
      </c>
      <c r="AR23" s="284">
        <f t="shared" si="57"/>
        <v>0.99638920405797105</v>
      </c>
      <c r="AS23" s="284">
        <f t="shared" si="64"/>
        <v>0.66666666666666663</v>
      </c>
      <c r="AT23" s="284">
        <f t="shared" si="58"/>
        <v>7095.5131226270687</v>
      </c>
      <c r="AU23" s="318">
        <f t="shared" si="59"/>
        <v>1001.3675878978268</v>
      </c>
      <c r="AV23" s="318">
        <f t="shared" si="48"/>
        <v>1001.8832808084857</v>
      </c>
      <c r="AW23" s="318">
        <f t="shared" si="49"/>
        <v>8.7310045845825912E-4</v>
      </c>
      <c r="AX23" s="318">
        <f t="shared" si="50"/>
        <v>9.1230470139288503E-4</v>
      </c>
      <c r="AY23" s="320">
        <f t="shared" si="62"/>
        <v>6419.3353843875011</v>
      </c>
      <c r="AZ23" s="321">
        <f t="shared" si="51"/>
        <v>5.2668172821700452</v>
      </c>
      <c r="BA23" s="321">
        <f t="shared" si="24"/>
        <v>1.2006904431159735E-2</v>
      </c>
      <c r="BB23" s="322">
        <f t="shared" si="52"/>
        <v>300.14999999999998</v>
      </c>
      <c r="BC23" s="323">
        <f t="shared" si="25"/>
        <v>1000.886573646379</v>
      </c>
      <c r="BD23" s="324">
        <f t="shared" si="26"/>
        <v>8.7184235198142139E-4</v>
      </c>
      <c r="BE23" s="325">
        <f t="shared" si="53"/>
        <v>1.0448942221449318</v>
      </c>
      <c r="BF23" s="325">
        <f t="shared" si="27"/>
        <v>1.058344483889841</v>
      </c>
      <c r="BG23" s="325">
        <f t="shared" si="28"/>
        <v>1.0764307014502374</v>
      </c>
      <c r="BH23" s="305">
        <f t="shared" si="29"/>
        <v>6.1585110099172118</v>
      </c>
      <c r="BI23" s="298">
        <f t="shared" si="30"/>
        <v>1</v>
      </c>
      <c r="BJ23" s="298">
        <f t="shared" si="54"/>
        <v>0.93162438206344045</v>
      </c>
      <c r="BK23" s="298">
        <f t="shared" si="31"/>
        <v>0.99659158655338742</v>
      </c>
      <c r="BL23" s="298">
        <f t="shared" si="32"/>
        <v>1.0035838316675583</v>
      </c>
    </row>
    <row r="24" spans="1:64" ht="15.75">
      <c r="A24" s="315">
        <v>42028</v>
      </c>
      <c r="B24" s="266">
        <f t="shared" si="63"/>
        <v>18</v>
      </c>
      <c r="C24" s="132"/>
      <c r="D24" s="111">
        <v>29</v>
      </c>
      <c r="E24" s="111">
        <v>7283.0559395915843</v>
      </c>
      <c r="F24" s="111">
        <v>32.598517941967046</v>
      </c>
      <c r="G24" s="176">
        <v>19</v>
      </c>
      <c r="H24" s="176">
        <v>9.5</v>
      </c>
      <c r="I24" s="176">
        <v>11.360718227608006</v>
      </c>
      <c r="J24" s="176">
        <v>10.827027703303994</v>
      </c>
      <c r="K24" s="176">
        <v>0.09</v>
      </c>
      <c r="L24" s="267">
        <f t="shared" si="0"/>
        <v>28.5</v>
      </c>
      <c r="M24" s="267">
        <f t="shared" si="1"/>
        <v>0.53369052430401176</v>
      </c>
      <c r="N24" s="54"/>
      <c r="O24" s="168">
        <f t="shared" si="60"/>
        <v>3.9129995062168765</v>
      </c>
      <c r="P24" s="168">
        <f t="shared" si="3"/>
        <v>19.980664231089289</v>
      </c>
      <c r="Q24" s="107">
        <f t="shared" si="4"/>
        <v>1.881316052213829E-3</v>
      </c>
      <c r="R24" s="156">
        <f t="shared" si="5"/>
        <v>0.56462800547379988</v>
      </c>
      <c r="S24" s="101">
        <f t="shared" si="34"/>
        <v>2.1870170862698431E-3</v>
      </c>
      <c r="T24" s="102">
        <f t="shared" si="35"/>
        <v>16.149999999999999</v>
      </c>
      <c r="U24" s="102">
        <f t="shared" si="36"/>
        <v>0.70181079442478733</v>
      </c>
      <c r="V24" s="297">
        <f t="shared" si="6"/>
        <v>0.50403669066915124</v>
      </c>
      <c r="W24" s="284"/>
      <c r="X24" s="284"/>
      <c r="Y24" s="299">
        <f t="shared" si="7"/>
        <v>29</v>
      </c>
      <c r="Z24" s="298">
        <f t="shared" si="8"/>
        <v>1.881316052213829E-3</v>
      </c>
      <c r="AA24" s="298">
        <f t="shared" si="9"/>
        <v>1.8814985333460794E-3</v>
      </c>
      <c r="AB24" s="298">
        <f t="shared" si="10"/>
        <v>19.980664231089289</v>
      </c>
      <c r="AC24" s="300">
        <f t="shared" si="11"/>
        <v>0.56462800547379988</v>
      </c>
      <c r="AD24" s="300">
        <f t="shared" si="12"/>
        <v>0.56462800547379988</v>
      </c>
      <c r="AE24" s="301">
        <f t="shared" si="37"/>
        <v>7.7385126024081705</v>
      </c>
      <c r="AF24" s="301">
        <f t="shared" si="38"/>
        <v>0.53369052430401176</v>
      </c>
      <c r="AG24" s="298">
        <f t="shared" si="39"/>
        <v>2.1673570731191223E-3</v>
      </c>
      <c r="AH24" s="302">
        <f t="shared" si="40"/>
        <v>11.360718227608006</v>
      </c>
      <c r="AI24" s="302">
        <f t="shared" si="41"/>
        <v>10.827027703303994</v>
      </c>
      <c r="AJ24" s="302">
        <f t="shared" si="42"/>
        <v>0.09</v>
      </c>
      <c r="AK24" s="303">
        <f t="shared" si="61"/>
        <v>3917.1407146069391</v>
      </c>
      <c r="AL24" s="302">
        <f t="shared" si="17"/>
        <v>15.431627515143211</v>
      </c>
      <c r="AM24" s="304">
        <f t="shared" si="44"/>
        <v>11720.558888790531</v>
      </c>
      <c r="AN24" s="285">
        <f t="shared" si="45"/>
        <v>28.5</v>
      </c>
      <c r="AO24" s="303">
        <f t="shared" si="46"/>
        <v>9.5</v>
      </c>
      <c r="AP24" s="285">
        <f t="shared" si="47"/>
        <v>19</v>
      </c>
      <c r="AQ24" s="285">
        <f t="shared" si="65"/>
        <v>19</v>
      </c>
      <c r="AR24" s="284">
        <f t="shared" si="57"/>
        <v>0.99606048680926906</v>
      </c>
      <c r="AS24" s="284">
        <f t="shared" si="64"/>
        <v>0.66666666666666663</v>
      </c>
      <c r="AT24" s="284">
        <f t="shared" si="58"/>
        <v>7120.0208339159335</v>
      </c>
      <c r="AU24" s="318">
        <f t="shared" si="59"/>
        <v>1000.8331056388188</v>
      </c>
      <c r="AV24" s="318">
        <f t="shared" si="48"/>
        <v>1001.9007238988253</v>
      </c>
      <c r="AW24" s="318">
        <f t="shared" si="49"/>
        <v>8.3611009726635159E-4</v>
      </c>
      <c r="AX24" s="318">
        <f t="shared" si="50"/>
        <v>9.1235243213361357E-4</v>
      </c>
      <c r="AY24" s="320">
        <f t="shared" si="62"/>
        <v>6441.1796288241085</v>
      </c>
      <c r="AZ24" s="321">
        <f t="shared" si="51"/>
        <v>5.3196812198203602</v>
      </c>
      <c r="BA24" s="321">
        <f t="shared" si="24"/>
        <v>1.3233043982463215E-2</v>
      </c>
      <c r="BB24" s="322">
        <f t="shared" si="52"/>
        <v>302.14999999999998</v>
      </c>
      <c r="BC24" s="323">
        <f t="shared" si="25"/>
        <v>1000.3504628270169</v>
      </c>
      <c r="BD24" s="324">
        <f t="shared" si="26"/>
        <v>8.349011768444296E-4</v>
      </c>
      <c r="BE24" s="325">
        <f t="shared" si="53"/>
        <v>1.0911693718093183</v>
      </c>
      <c r="BF24" s="325">
        <f t="shared" si="27"/>
        <v>1.1188675774447634</v>
      </c>
      <c r="BG24" s="325">
        <f t="shared" si="28"/>
        <v>1.1555872532384275</v>
      </c>
      <c r="BH24" s="305">
        <f t="shared" si="29"/>
        <v>5.6974247896181041</v>
      </c>
      <c r="BI24" s="298">
        <f t="shared" si="30"/>
        <v>1</v>
      </c>
      <c r="BJ24" s="298">
        <f t="shared" si="54"/>
        <v>0.8678090592141412</v>
      </c>
      <c r="BK24" s="298">
        <f t="shared" si="31"/>
        <v>0.99321180342752657</v>
      </c>
      <c r="BL24" s="298">
        <f t="shared" si="32"/>
        <v>1.0071806304663626</v>
      </c>
    </row>
    <row r="25" spans="1:64" ht="15.75">
      <c r="A25" s="315">
        <v>42029</v>
      </c>
      <c r="B25" s="266">
        <f t="shared" si="63"/>
        <v>19</v>
      </c>
      <c r="C25" s="132"/>
      <c r="D25" s="111">
        <v>31</v>
      </c>
      <c r="E25" s="111">
        <v>7283.0559395915843</v>
      </c>
      <c r="F25" s="111">
        <v>35.651784230864408</v>
      </c>
      <c r="G25" s="176">
        <v>19</v>
      </c>
      <c r="H25" s="176">
        <v>9.5</v>
      </c>
      <c r="I25" s="176">
        <v>11.004760630990679</v>
      </c>
      <c r="J25" s="176">
        <v>10.494393519755576</v>
      </c>
      <c r="K25" s="176">
        <v>0.09</v>
      </c>
      <c r="L25" s="267">
        <f t="shared" si="0"/>
        <v>28.5</v>
      </c>
      <c r="M25" s="267">
        <f t="shared" si="1"/>
        <v>0.51036711123510337</v>
      </c>
      <c r="N25" s="54"/>
      <c r="O25" s="168">
        <f t="shared" si="60"/>
        <v>3.7903961749932478</v>
      </c>
      <c r="P25" s="168">
        <f t="shared" si="3"/>
        <v>20.323901969554399</v>
      </c>
      <c r="Q25" s="107">
        <f t="shared" si="4"/>
        <v>1.9174057436547722E-3</v>
      </c>
      <c r="R25" s="156">
        <f t="shared" si="5"/>
        <v>0.55507375413960069</v>
      </c>
      <c r="S25" s="101">
        <f t="shared" si="34"/>
        <v>2.1870170862698431E-3</v>
      </c>
      <c r="T25" s="102">
        <f t="shared" si="35"/>
        <v>16.149999999999999</v>
      </c>
      <c r="U25" s="102">
        <f t="shared" si="36"/>
        <v>0.70181079442478733</v>
      </c>
      <c r="V25" s="297">
        <f t="shared" si="6"/>
        <v>0.52047458565221849</v>
      </c>
      <c r="W25" s="284"/>
      <c r="X25" s="284"/>
      <c r="Y25" s="299">
        <f t="shared" si="7"/>
        <v>31</v>
      </c>
      <c r="Z25" s="298">
        <f t="shared" si="8"/>
        <v>1.9174057436547722E-3</v>
      </c>
      <c r="AA25" s="298">
        <f t="shared" si="9"/>
        <v>1.9177004771862064E-3</v>
      </c>
      <c r="AB25" s="298">
        <f t="shared" si="10"/>
        <v>20.323901969554399</v>
      </c>
      <c r="AC25" s="300">
        <f t="shared" si="11"/>
        <v>0.55507375413960069</v>
      </c>
      <c r="AD25" s="300">
        <f t="shared" si="12"/>
        <v>0.55507375413960069</v>
      </c>
      <c r="AE25" s="301">
        <f t="shared" si="37"/>
        <v>7.4003231129089988</v>
      </c>
      <c r="AF25" s="301">
        <f t="shared" si="38"/>
        <v>0.51036711123510337</v>
      </c>
      <c r="AG25" s="298">
        <f t="shared" si="39"/>
        <v>2.3692781565262319E-3</v>
      </c>
      <c r="AH25" s="302">
        <f t="shared" si="40"/>
        <v>11.004760630990679</v>
      </c>
      <c r="AI25" s="302">
        <f t="shared" si="41"/>
        <v>10.494393519755576</v>
      </c>
      <c r="AJ25" s="302">
        <f t="shared" si="42"/>
        <v>0.09</v>
      </c>
      <c r="AK25" s="303">
        <f t="shared" si="61"/>
        <v>3931.1800499217497</v>
      </c>
      <c r="AL25" s="302">
        <f t="shared" si="17"/>
        <v>16.927326203779664</v>
      </c>
      <c r="AM25" s="304">
        <f t="shared" si="44"/>
        <v>11759.68549735769</v>
      </c>
      <c r="AN25" s="285">
        <f t="shared" si="45"/>
        <v>28.5</v>
      </c>
      <c r="AO25" s="303">
        <f t="shared" si="46"/>
        <v>9.5</v>
      </c>
      <c r="AP25" s="285">
        <f t="shared" si="47"/>
        <v>19</v>
      </c>
      <c r="AQ25" s="285">
        <f t="shared" si="65"/>
        <v>19</v>
      </c>
      <c r="AR25" s="284">
        <f t="shared" si="57"/>
        <v>0.99569408523933756</v>
      </c>
      <c r="AS25" s="284">
        <f t="shared" si="64"/>
        <v>0.66666666666666663</v>
      </c>
      <c r="AT25" s="284">
        <f t="shared" si="58"/>
        <v>7144.5077721891585</v>
      </c>
      <c r="AU25" s="318">
        <f t="shared" si="59"/>
        <v>1000.2633182933095</v>
      </c>
      <c r="AV25" s="318">
        <f t="shared" si="48"/>
        <v>1001.9181522042024</v>
      </c>
      <c r="AW25" s="318">
        <f t="shared" si="49"/>
        <v>8.0114283329218051E-4</v>
      </c>
      <c r="AX25" s="318">
        <f t="shared" si="50"/>
        <v>9.1240012656294291E-4</v>
      </c>
      <c r="AY25" s="320">
        <f t="shared" si="62"/>
        <v>6462.9653867724619</v>
      </c>
      <c r="AZ25" s="321">
        <f t="shared" si="51"/>
        <v>5.372731362273985</v>
      </c>
      <c r="BA25" s="321">
        <f t="shared" si="24"/>
        <v>1.4609976150585369E-2</v>
      </c>
      <c r="BB25" s="322">
        <f t="shared" si="52"/>
        <v>304.14999999999998</v>
      </c>
      <c r="BC25" s="323">
        <f t="shared" si="25"/>
        <v>999.77903928751766</v>
      </c>
      <c r="BD25" s="324">
        <f t="shared" si="26"/>
        <v>7.9998050948567093E-4</v>
      </c>
      <c r="BE25" s="325">
        <f t="shared" si="53"/>
        <v>1.1388446852365428</v>
      </c>
      <c r="BF25" s="325">
        <f t="shared" si="27"/>
        <v>1.1821293068210501</v>
      </c>
      <c r="BG25" s="325">
        <f t="shared" si="28"/>
        <v>1.2396491202996269</v>
      </c>
      <c r="BH25" s="305">
        <f t="shared" si="29"/>
        <v>5.3014556892497291</v>
      </c>
      <c r="BI25" s="298">
        <f t="shared" si="30"/>
        <v>1</v>
      </c>
      <c r="BJ25" s="298">
        <f t="shared" si="54"/>
        <v>0.80896204470367106</v>
      </c>
      <c r="BK25" s="298">
        <f t="shared" si="31"/>
        <v>0.98986382449742039</v>
      </c>
      <c r="BL25" s="298">
        <f t="shared" si="32"/>
        <v>1.0107904437521023</v>
      </c>
    </row>
    <row r="26" spans="1:64" ht="15.75">
      <c r="A26" s="315">
        <v>42030</v>
      </c>
      <c r="B26" s="266">
        <f t="shared" si="63"/>
        <v>20</v>
      </c>
      <c r="C26" s="132"/>
      <c r="D26" s="111">
        <v>33</v>
      </c>
      <c r="E26" s="111">
        <v>7283.0559395915843</v>
      </c>
      <c r="F26" s="111">
        <v>39.015934900165554</v>
      </c>
      <c r="G26" s="176">
        <v>19</v>
      </c>
      <c r="H26" s="176">
        <v>9.5</v>
      </c>
      <c r="I26" s="176">
        <v>10.677079837633636</v>
      </c>
      <c r="J26" s="176">
        <v>10.188762996064606</v>
      </c>
      <c r="K26" s="176">
        <v>0.09</v>
      </c>
      <c r="L26" s="267">
        <f t="shared" si="0"/>
        <v>28.5</v>
      </c>
      <c r="M26" s="267">
        <f t="shared" si="1"/>
        <v>0.48831684156903066</v>
      </c>
      <c r="N26" s="54"/>
      <c r="O26" s="168">
        <f t="shared" si="60"/>
        <v>3.6775322911336055</v>
      </c>
      <c r="P26" s="168">
        <f t="shared" si="3"/>
        <v>20.685051713417675</v>
      </c>
      <c r="Q26" s="107">
        <f t="shared" si="4"/>
        <v>1.9570869766085547E-3</v>
      </c>
      <c r="R26" s="156">
        <f t="shared" si="5"/>
        <v>0.54576804061937312</v>
      </c>
      <c r="S26" s="101">
        <f t="shared" si="34"/>
        <v>2.1870170862698431E-3</v>
      </c>
      <c r="T26" s="102">
        <f t="shared" si="35"/>
        <v>16.149999999999999</v>
      </c>
      <c r="U26" s="102">
        <f t="shared" si="36"/>
        <v>0.70181079442478733</v>
      </c>
      <c r="V26" s="297">
        <f t="shared" si="6"/>
        <v>0.53658379874631912</v>
      </c>
      <c r="W26" s="284"/>
      <c r="X26" s="284"/>
      <c r="Y26" s="299">
        <f t="shared" si="7"/>
        <v>33</v>
      </c>
      <c r="Z26" s="298">
        <f t="shared" si="8"/>
        <v>1.9570869766085547E-3</v>
      </c>
      <c r="AA26" s="298">
        <f t="shared" si="9"/>
        <v>1.9575100816062213E-3</v>
      </c>
      <c r="AB26" s="298">
        <f t="shared" si="10"/>
        <v>20.685051713417675</v>
      </c>
      <c r="AC26" s="300">
        <f t="shared" si="11"/>
        <v>0.54576804061937312</v>
      </c>
      <c r="AD26" s="300">
        <f t="shared" si="12"/>
        <v>0.54576804061937312</v>
      </c>
      <c r="AE26" s="301">
        <f t="shared" si="37"/>
        <v>7.0805942027509445</v>
      </c>
      <c r="AF26" s="301">
        <f t="shared" si="38"/>
        <v>0.48831684156903066</v>
      </c>
      <c r="AG26" s="298">
        <f t="shared" si="39"/>
        <v>2.591935649268073E-3</v>
      </c>
      <c r="AH26" s="302">
        <f t="shared" si="40"/>
        <v>10.677079837633636</v>
      </c>
      <c r="AI26" s="302">
        <f t="shared" si="41"/>
        <v>10.188762996064606</v>
      </c>
      <c r="AJ26" s="302">
        <f t="shared" si="42"/>
        <v>0.09</v>
      </c>
      <c r="AK26" s="303">
        <f t="shared" si="61"/>
        <v>3945.2701862127155</v>
      </c>
      <c r="AL26" s="302">
        <f t="shared" si="17"/>
        <v>18.581518192407053</v>
      </c>
      <c r="AM26" s="304">
        <f t="shared" si="44"/>
        <v>11798.647522253332</v>
      </c>
      <c r="AN26" s="285">
        <f t="shared" si="45"/>
        <v>28.5</v>
      </c>
      <c r="AO26" s="303">
        <f t="shared" si="46"/>
        <v>9.5</v>
      </c>
      <c r="AP26" s="285">
        <f t="shared" si="47"/>
        <v>19</v>
      </c>
      <c r="AQ26" s="285">
        <f t="shared" si="65"/>
        <v>19</v>
      </c>
      <c r="AR26" s="284">
        <f t="shared" si="57"/>
        <v>0.99529017853901547</v>
      </c>
      <c r="AS26" s="284">
        <f t="shared" si="64"/>
        <v>0.66666666666666663</v>
      </c>
      <c r="AT26" s="284">
        <f t="shared" si="58"/>
        <v>7168.9735806728913</v>
      </c>
      <c r="AU26" s="318">
        <f t="shared" si="59"/>
        <v>999.65912842195985</v>
      </c>
      <c r="AV26" s="318">
        <f t="shared" si="48"/>
        <v>1001.9355654706875</v>
      </c>
      <c r="AW26" s="318">
        <f t="shared" si="49"/>
        <v>7.6806649453142924E-4</v>
      </c>
      <c r="AX26" s="318">
        <f t="shared" si="50"/>
        <v>9.1244778397571815E-4</v>
      </c>
      <c r="AY26" s="320">
        <f t="shared" si="62"/>
        <v>6484.6922282440446</v>
      </c>
      <c r="AZ26" s="321">
        <f t="shared" si="51"/>
        <v>5.4259664003836017</v>
      </c>
      <c r="BA26" s="321">
        <f t="shared" si="24"/>
        <v>1.614112711946249E-2</v>
      </c>
      <c r="BB26" s="322">
        <f t="shared" si="52"/>
        <v>306.14999999999998</v>
      </c>
      <c r="BC26" s="323">
        <f t="shared" si="25"/>
        <v>999.17320534705561</v>
      </c>
      <c r="BD26" s="324">
        <f t="shared" si="26"/>
        <v>7.6694834216527391E-4</v>
      </c>
      <c r="BE26" s="325">
        <f t="shared" ref="BE26:BE28" si="66">IFERROR(EXP(1965/298.15) / EXP(1965/(BB26)),0)</f>
        <v>1.1879390942477648</v>
      </c>
      <c r="BF26" s="325">
        <f t="shared" si="27"/>
        <v>1.2482196664827159</v>
      </c>
      <c r="BG26" s="325">
        <f t="shared" si="28"/>
        <v>1.3288623183740309</v>
      </c>
      <c r="BH26" s="305">
        <f t="shared" si="29"/>
        <v>4.9330961435849821</v>
      </c>
      <c r="BI26" s="298">
        <f t="shared" si="30"/>
        <v>1</v>
      </c>
      <c r="BJ26" s="298">
        <f t="shared" si="54"/>
        <v>0.75465236180354234</v>
      </c>
      <c r="BK26" s="298">
        <f t="shared" si="31"/>
        <v>0.98654730404643609</v>
      </c>
      <c r="BL26" s="298">
        <f t="shared" si="32"/>
        <v>1.0144133190549915</v>
      </c>
    </row>
    <row r="27" spans="1:64" ht="15.75">
      <c r="A27" s="315">
        <v>42031</v>
      </c>
      <c r="B27" s="266">
        <f t="shared" si="63"/>
        <v>21</v>
      </c>
      <c r="C27" s="132"/>
      <c r="D27" s="111">
        <v>35</v>
      </c>
      <c r="E27" s="111">
        <v>7283.0559395915843</v>
      </c>
      <c r="F27" s="111">
        <v>42.709826510954478</v>
      </c>
      <c r="G27" s="176">
        <v>19</v>
      </c>
      <c r="H27" s="176">
        <v>9.5</v>
      </c>
      <c r="I27" s="176">
        <v>10.375763916693185</v>
      </c>
      <c r="J27" s="176">
        <v>9.9083141606612575</v>
      </c>
      <c r="K27" s="176">
        <v>0.09</v>
      </c>
      <c r="L27" s="267">
        <f t="shared" si="0"/>
        <v>28.5</v>
      </c>
      <c r="M27" s="267">
        <f t="shared" si="1"/>
        <v>0.46744975603192707</v>
      </c>
      <c r="N27" s="54"/>
      <c r="O27" s="168">
        <f t="shared" si="60"/>
        <v>3.573749323698499</v>
      </c>
      <c r="P27" s="168">
        <f t="shared" si="3"/>
        <v>21.064223565006365</v>
      </c>
      <c r="Q27" s="107">
        <f t="shared" si="4"/>
        <v>1.9998345215716294E-3</v>
      </c>
      <c r="R27" s="156">
        <f t="shared" si="5"/>
        <v>0.53669317425299312</v>
      </c>
      <c r="S27" s="101">
        <f t="shared" si="34"/>
        <v>2.1870170862698431E-3</v>
      </c>
      <c r="T27" s="102">
        <f t="shared" si="35"/>
        <v>16.149999999999999</v>
      </c>
      <c r="U27" s="102">
        <f t="shared" si="36"/>
        <v>0.70181079442478733</v>
      </c>
      <c r="V27" s="297">
        <f t="shared" si="6"/>
        <v>0.55230273248721262</v>
      </c>
      <c r="W27" s="284"/>
      <c r="X27" s="284"/>
      <c r="Y27" s="299">
        <f t="shared" si="7"/>
        <v>35</v>
      </c>
      <c r="Z27" s="298">
        <f t="shared" si="8"/>
        <v>1.9998345215716294E-3</v>
      </c>
      <c r="AA27" s="298">
        <f t="shared" si="9"/>
        <v>2.0004040214696779E-3</v>
      </c>
      <c r="AB27" s="298">
        <f t="shared" si="10"/>
        <v>21.064223565006365</v>
      </c>
      <c r="AC27" s="300">
        <f t="shared" si="11"/>
        <v>0.53669317425299312</v>
      </c>
      <c r="AD27" s="300">
        <f t="shared" si="12"/>
        <v>0.53669317425299312</v>
      </c>
      <c r="AE27" s="301">
        <f t="shared" si="37"/>
        <v>6.7780214624629425</v>
      </c>
      <c r="AF27" s="301">
        <f t="shared" si="38"/>
        <v>0.46744975603192707</v>
      </c>
      <c r="AG27" s="298">
        <f t="shared" si="39"/>
        <v>2.8366399243941721E-3</v>
      </c>
      <c r="AH27" s="302">
        <f t="shared" si="40"/>
        <v>10.375763916693185</v>
      </c>
      <c r="AI27" s="302">
        <f t="shared" si="41"/>
        <v>9.9083141606612575</v>
      </c>
      <c r="AJ27" s="302">
        <f t="shared" si="42"/>
        <v>0.09</v>
      </c>
      <c r="AK27" s="303">
        <f t="shared" si="61"/>
        <v>3959.4113090162896</v>
      </c>
      <c r="AL27" s="302">
        <f t="shared" si="17"/>
        <v>20.405116137954668</v>
      </c>
      <c r="AM27" s="304">
        <f t="shared" si="44"/>
        <v>11837.423694772959</v>
      </c>
      <c r="AN27" s="285">
        <f t="shared" ref="AN27:AN28" si="67">L27</f>
        <v>28.5</v>
      </c>
      <c r="AO27" s="303">
        <f t="shared" si="46"/>
        <v>9.5</v>
      </c>
      <c r="AP27" s="285">
        <f t="shared" si="47"/>
        <v>19</v>
      </c>
      <c r="AQ27" s="285">
        <f t="shared" si="65"/>
        <v>19</v>
      </c>
      <c r="AR27" s="284">
        <f t="shared" si="57"/>
        <v>0.99484642676766399</v>
      </c>
      <c r="AS27" s="284">
        <f t="shared" si="64"/>
        <v>0.66666666666666663</v>
      </c>
      <c r="AT27" s="284">
        <f t="shared" si="58"/>
        <v>7193.4107542086567</v>
      </c>
      <c r="AU27" s="318">
        <f t="shared" si="59"/>
        <v>999.02139593395782</v>
      </c>
      <c r="AV27" s="318">
        <f t="shared" si="48"/>
        <v>1001.9529583565675</v>
      </c>
      <c r="AW27" s="318">
        <f t="shared" si="49"/>
        <v>7.3675882162849713E-4</v>
      </c>
      <c r="AX27" s="318">
        <f t="shared" si="50"/>
        <v>9.1249538974026354E-4</v>
      </c>
      <c r="AY27" s="320">
        <f t="shared" si="62"/>
        <v>6506.3507398696129</v>
      </c>
      <c r="AZ27" s="321">
        <f t="shared" si="51"/>
        <v>5.4793775650104086</v>
      </c>
      <c r="BA27" s="321">
        <f t="shared" si="24"/>
        <v>1.7838648661141408E-2</v>
      </c>
      <c r="BB27" s="322">
        <f t="shared" si="52"/>
        <v>308.14999999999998</v>
      </c>
      <c r="BC27" s="323">
        <f t="shared" si="25"/>
        <v>998.53381938815733</v>
      </c>
      <c r="BD27" s="324">
        <f t="shared" si="26"/>
        <v>7.3568256493882335E-4</v>
      </c>
      <c r="BE27" s="325">
        <f t="shared" si="66"/>
        <v>1.2384712194360592</v>
      </c>
      <c r="BF27" s="325">
        <f t="shared" si="27"/>
        <v>1.317230423261504</v>
      </c>
      <c r="BG27" s="325">
        <f t="shared" si="28"/>
        <v>1.4234821884315279</v>
      </c>
      <c r="BH27" s="305">
        <f t="shared" si="29"/>
        <v>4.5905001223279545</v>
      </c>
      <c r="BI27" s="298">
        <f t="shared" si="30"/>
        <v>1</v>
      </c>
      <c r="BJ27" s="298">
        <f t="shared" si="54"/>
        <v>0.70449008440187533</v>
      </c>
      <c r="BK27" s="298">
        <f t="shared" si="31"/>
        <v>0.98326325940941262</v>
      </c>
      <c r="BL27" s="298">
        <f t="shared" si="32"/>
        <v>1.0180493040804197</v>
      </c>
    </row>
    <row r="28" spans="1:64" ht="15.75">
      <c r="A28" s="315">
        <v>42032</v>
      </c>
      <c r="B28" s="266">
        <f t="shared" si="63"/>
        <v>22</v>
      </c>
      <c r="C28" s="132"/>
      <c r="D28" s="111">
        <v>37</v>
      </c>
      <c r="E28" s="111">
        <v>7283.0559395915843</v>
      </c>
      <c r="F28" s="111">
        <v>46.770316896483791</v>
      </c>
      <c r="G28" s="176">
        <v>19</v>
      </c>
      <c r="H28" s="176">
        <v>9.5</v>
      </c>
      <c r="I28" s="176">
        <v>10.098806394563194</v>
      </c>
      <c r="J28" s="176">
        <v>9.6511054207336002</v>
      </c>
      <c r="K28" s="176">
        <v>0.09</v>
      </c>
      <c r="L28" s="267">
        <f t="shared" si="0"/>
        <v>28.5</v>
      </c>
      <c r="M28" s="267">
        <f t="shared" si="1"/>
        <v>0.44770097382959406</v>
      </c>
      <c r="N28" s="54"/>
      <c r="O28" s="168">
        <f t="shared" si="60"/>
        <v>3.4783561781573926</v>
      </c>
      <c r="P28" s="168">
        <f t="shared" si="3"/>
        <v>21.462557858838363</v>
      </c>
      <c r="Q28" s="107">
        <f t="shared" si="4"/>
        <v>2.0459446290666448E-3</v>
      </c>
      <c r="R28" s="156">
        <f t="shared" si="5"/>
        <v>0.52785330441454792</v>
      </c>
      <c r="S28" s="101">
        <f t="shared" si="34"/>
        <v>2.1870170862698431E-3</v>
      </c>
      <c r="T28" s="102">
        <f t="shared" si="35"/>
        <v>16.149999999999999</v>
      </c>
      <c r="U28" s="102">
        <f t="shared" si="36"/>
        <v>0.70181079442478733</v>
      </c>
      <c r="V28" s="297">
        <f t="shared" si="6"/>
        <v>0.56758571331681207</v>
      </c>
      <c r="W28" s="284"/>
      <c r="X28" s="284"/>
      <c r="Y28" s="299">
        <f t="shared" si="7"/>
        <v>37</v>
      </c>
      <c r="Z28" s="298">
        <f t="shared" si="8"/>
        <v>2.0459446290666448E-3</v>
      </c>
      <c r="AA28" s="298">
        <f t="shared" si="9"/>
        <v>2.0466814627076398E-3</v>
      </c>
      <c r="AB28" s="298">
        <f t="shared" si="10"/>
        <v>21.462557858838363</v>
      </c>
      <c r="AC28" s="300">
        <f t="shared" si="11"/>
        <v>0.52785330441454792</v>
      </c>
      <c r="AD28" s="300">
        <f t="shared" si="12"/>
        <v>0.52785330441454792</v>
      </c>
      <c r="AE28" s="301">
        <f t="shared" si="37"/>
        <v>6.4916641205291139</v>
      </c>
      <c r="AF28" s="301">
        <f t="shared" si="38"/>
        <v>0.44770097382959406</v>
      </c>
      <c r="AG28" s="298">
        <f t="shared" si="39"/>
        <v>3.1059097558062011E-3</v>
      </c>
      <c r="AH28" s="302">
        <f t="shared" si="40"/>
        <v>10.098806394563194</v>
      </c>
      <c r="AI28" s="302">
        <f t="shared" si="41"/>
        <v>9.6511054207336002</v>
      </c>
      <c r="AJ28" s="302">
        <f t="shared" si="42"/>
        <v>0.09</v>
      </c>
      <c r="AK28" s="303">
        <f t="shared" si="61"/>
        <v>3973.6036045525816</v>
      </c>
      <c r="AL28" s="302">
        <f t="shared" si="17"/>
        <v>22.417852407642194</v>
      </c>
      <c r="AM28" s="304">
        <f t="shared" si="44"/>
        <v>11875.97510884246</v>
      </c>
      <c r="AN28" s="285">
        <f t="shared" si="67"/>
        <v>28.5</v>
      </c>
      <c r="AO28" s="303">
        <f t="shared" si="46"/>
        <v>9.5</v>
      </c>
      <c r="AP28" s="285">
        <f t="shared" si="47"/>
        <v>19</v>
      </c>
      <c r="AQ28" s="285">
        <f t="shared" si="65"/>
        <v>19</v>
      </c>
      <c r="AR28" s="284">
        <f t="shared" si="57"/>
        <v>0.99435830680696036</v>
      </c>
      <c r="AS28" s="284">
        <f t="shared" si="64"/>
        <v>0.66666666666666663</v>
      </c>
      <c r="AT28" s="284">
        <f t="shared" si="58"/>
        <v>7217.8054644807899</v>
      </c>
      <c r="AU28" s="318">
        <f t="shared" si="59"/>
        <v>998.35094033799135</v>
      </c>
      <c r="AV28" s="318">
        <f t="shared" si="48"/>
        <v>1001.9703210196931</v>
      </c>
      <c r="AW28" s="318">
        <f t="shared" si="49"/>
        <v>7.0710663557625763E-4</v>
      </c>
      <c r="AX28" s="318">
        <f t="shared" si="50"/>
        <v>9.1254291690017917E-4</v>
      </c>
      <c r="AY28" s="320">
        <f t="shared" si="62"/>
        <v>6527.9235831160304</v>
      </c>
      <c r="AZ28" s="321">
        <f t="shared" si="51"/>
        <v>5.5329492709332273</v>
      </c>
      <c r="BA28" s="321">
        <f t="shared" si="24"/>
        <v>1.9722676433668231E-2</v>
      </c>
      <c r="BB28" s="322">
        <f t="shared" si="52"/>
        <v>310.14999999999998</v>
      </c>
      <c r="BC28" s="323">
        <f t="shared" si="25"/>
        <v>997.8616982767262</v>
      </c>
      <c r="BD28" s="324">
        <f t="shared" si="26"/>
        <v>7.06070135271406E-4</v>
      </c>
      <c r="BE28" s="325">
        <f t="shared" si="66"/>
        <v>1.2904593637830815</v>
      </c>
      <c r="BF28" s="325">
        <f t="shared" si="27"/>
        <v>1.3892551254166965</v>
      </c>
      <c r="BG28" s="325">
        <f t="shared" si="28"/>
        <v>1.5237736285370065</v>
      </c>
      <c r="BH28" s="305">
        <f t="shared" si="29"/>
        <v>4.2717293131488381</v>
      </c>
      <c r="BI28" s="298">
        <f t="shared" si="30"/>
        <v>1</v>
      </c>
      <c r="BJ28" s="298">
        <f t="shared" si="54"/>
        <v>0.65812209129483468</v>
      </c>
      <c r="BK28" s="298">
        <f t="shared" si="31"/>
        <v>0.98001386717999628</v>
      </c>
      <c r="BL28" s="298">
        <f t="shared" si="32"/>
        <v>1.0216984467095584</v>
      </c>
    </row>
    <row r="29" spans="1:64" ht="15.75">
      <c r="A29" s="315">
        <v>42033</v>
      </c>
      <c r="B29" s="266">
        <f t="shared" si="63"/>
        <v>23</v>
      </c>
      <c r="C29" s="132"/>
      <c r="D29" s="111">
        <v>39</v>
      </c>
      <c r="E29" s="111">
        <v>7283.0559395915843</v>
      </c>
      <c r="F29" s="111">
        <v>51.261802067551358</v>
      </c>
      <c r="G29" s="176">
        <v>19</v>
      </c>
      <c r="H29" s="176">
        <v>9.5</v>
      </c>
      <c r="I29" s="176">
        <v>9.8444254835199558</v>
      </c>
      <c r="J29" s="176">
        <v>9.4154202504189275</v>
      </c>
      <c r="K29" s="176">
        <v>0.09</v>
      </c>
      <c r="L29" s="267">
        <f t="shared" si="0"/>
        <v>28.5</v>
      </c>
      <c r="M29" s="267">
        <f t="shared" si="1"/>
        <v>0.42900523310102834</v>
      </c>
      <c r="N29" s="54"/>
      <c r="O29" s="168">
        <f t="shared" ref="O29:O92" si="68">IF(FlowUnits="gpm",1,IF(FlowUnits="m3hr",264.2*60,IF(FlowUnits="l/min",1/3.785,60/3.785))) * L29* I29 * IF(PressUnits="psi",1,IF(PressUnits="bar",14.5,0.145)) / (1714 * $O$3)</f>
        <v>3.3907391490786978</v>
      </c>
      <c r="P29" s="168">
        <f t="shared" ref="P29:P92" si="69">IF(ISNUMBER(A29),AB29,"")</f>
        <v>21.880809633860821</v>
      </c>
      <c r="Q29" s="107">
        <f t="shared" ref="Q29:Q92" si="70">IF(ISNUMBER(A29),Z29,"")</f>
        <v>2.0966777274564353E-3</v>
      </c>
      <c r="R29" s="156">
        <f t="shared" ref="R29:R92" si="71">IF(ISNUMBER(A29),AC29,"")</f>
        <v>0.51924713902116415</v>
      </c>
      <c r="S29" s="101">
        <f t="shared" ref="S29:S92" si="72">IF(G29="","",$S$6)</f>
        <v>2.1870170862698431E-3</v>
      </c>
      <c r="T29" s="102">
        <f t="shared" ref="T29:T92" si="73">IF(G29="","",$T$6)</f>
        <v>16.149999999999999</v>
      </c>
      <c r="U29" s="102">
        <f t="shared" ref="U29:U92" si="74">IF(G29="","",$U$6)</f>
        <v>0.70181079442478733</v>
      </c>
      <c r="V29" s="297">
        <f t="shared" si="6"/>
        <v>0.58238750467731726</v>
      </c>
      <c r="W29" s="284"/>
      <c r="X29" s="284"/>
      <c r="Y29" s="299">
        <f t="shared" si="7"/>
        <v>39</v>
      </c>
      <c r="Z29" s="298">
        <f t="shared" si="8"/>
        <v>2.0966777274564353E-3</v>
      </c>
      <c r="AA29" s="298">
        <f t="shared" si="9"/>
        <v>2.097607591090424E-3</v>
      </c>
      <c r="AB29" s="298">
        <f t="shared" si="10"/>
        <v>21.880809633860821</v>
      </c>
      <c r="AC29" s="300">
        <f t="shared" si="11"/>
        <v>0.51924713902116415</v>
      </c>
      <c r="AD29" s="300">
        <f t="shared" si="12"/>
        <v>0.51924713902116415</v>
      </c>
      <c r="AE29" s="301">
        <f t="shared" si="37"/>
        <v>6.2205758799649109</v>
      </c>
      <c r="AF29" s="301">
        <f t="shared" ref="AF29:AF92" si="75">IF(PressUnits = "bar", M29, IF(PressUnits = "kpa", M29/100,M29/14.5))</f>
        <v>0.42900523310102834</v>
      </c>
      <c r="AG29" s="298">
        <f t="shared" ref="AG29:AG92" si="76">IFERROR(AL29/AT29,0)</f>
        <v>3.4041150121046251E-3</v>
      </c>
      <c r="AH29" s="302">
        <f t="shared" ref="AH29:AH92" si="77">IF(PressUnits = "bar", I29, IF(PressUnits = "kpa", I29/100,I29/14.5))</f>
        <v>9.8444254835199558</v>
      </c>
      <c r="AI29" s="302">
        <f t="shared" ref="AI29:AI92" si="78">IF(PressUnits = "bar", J29, IF(PressUnits = "kpa", J29/100,J29/14.5))</f>
        <v>9.4154202504189275</v>
      </c>
      <c r="AJ29" s="302">
        <f t="shared" ref="AJ29:AJ92" si="79">IF(PressUnits = "bar", K29, IF(PressUnits = "kpa", K29/100,K29/14.5))</f>
        <v>0.09</v>
      </c>
      <c r="AK29" s="303">
        <f t="shared" si="61"/>
        <v>3987.8472597281489</v>
      </c>
      <c r="AL29" s="302">
        <f t="shared" si="17"/>
        <v>24.653057519027737</v>
      </c>
      <c r="AM29" s="304">
        <f t="shared" ref="AM29:AM92" si="80">IFERROR((AK29*L29-AL29*G29)/H29,0)</f>
        <v>11914.23566414639</v>
      </c>
      <c r="AN29" s="285">
        <f t="shared" ref="AN29:AN92" si="81">L29</f>
        <v>28.5</v>
      </c>
      <c r="AO29" s="303">
        <f t="shared" ref="AO29:AO92" si="82">H29</f>
        <v>9.5</v>
      </c>
      <c r="AP29" s="285">
        <f t="shared" ref="AP29:AP92" si="83">G29</f>
        <v>19</v>
      </c>
      <c r="AQ29" s="285">
        <f t="shared" ref="AQ29:AQ92" si="84">(AN29+AO29)/2</f>
        <v>19</v>
      </c>
      <c r="AR29" s="284">
        <f t="shared" ref="AR29:AR92" si="85">IFERROR(1-AL29/AK29,0)</f>
        <v>0.99381795341863011</v>
      </c>
      <c r="AS29" s="284">
        <f t="shared" ref="AS29:AS92" si="86">IFERROR(AP29/AN29,0)</f>
        <v>0.66666666666666663</v>
      </c>
      <c r="AT29" s="284">
        <f t="shared" ref="AT29:AT92" si="87">IFERROR((AM29-AK29)/LN(AM29/AK29),0)</f>
        <v>7242.1341321795589</v>
      </c>
      <c r="AU29" s="318">
        <f t="shared" ref="AU29:AU92" si="88">IFERROR(1000 / (((3.1975) + (-0.315154 * ((647.27 - (Y29+273.15)) ^ (1 / 3))) +  (-0.001203374 * (647.27 -  (Y29+273.15))) + (0.000000000000748908 * ((647.27 -  (Y29+273.15)) ^ 4))) / (1 + (0.1342489 * ((647.27 -  (Y29+273.15)) ^ (1 / 3))) + (-0.003946263 * (647.27 -  (Y29+273.15)))))*(1+0.00714*AT29/10000),0)</f>
        <v>997.64853988944526</v>
      </c>
      <c r="AV29" s="318">
        <f t="shared" si="48"/>
        <v>1001.9876366777529</v>
      </c>
      <c r="AW29" s="318">
        <f t="shared" ref="AW29:AW92" si="89">IFERROR(1.234 * 10 ^ (-6) * EXP((0.00212 * AT29 / 1000 * AU29 / 1000) + 1965 / (273.15 + Y29)),0)</f>
        <v>6.7900507626793619E-4</v>
      </c>
      <c r="AX29" s="318">
        <f t="shared" si="50"/>
        <v>9.1259031948985874E-4</v>
      </c>
      <c r="AY29" s="320">
        <f t="shared" ref="AY29:AY92" si="90">IFERROR(AK29*(1-(1-AS29)^(1-AR29))/((1-AR29)*AS29),0)</f>
        <v>6549.3812065453994</v>
      </c>
      <c r="AZ29" s="321">
        <f t="shared" si="51"/>
        <v>5.58665530357188</v>
      </c>
      <c r="BA29" s="321">
        <f t="shared" si="24"/>
        <v>2.1825794430288401E-2</v>
      </c>
      <c r="BB29" s="322">
        <f t="shared" si="52"/>
        <v>312.14999999999998</v>
      </c>
      <c r="BC29" s="323">
        <f t="shared" si="25"/>
        <v>997.15761590375473</v>
      </c>
      <c r="BD29" s="324">
        <f t="shared" si="26"/>
        <v>6.7800631668094968E-4</v>
      </c>
      <c r="BE29" s="325">
        <f t="shared" ref="BE29:BE92" si="91">IFERROR(EXP(1965/298.15) / EXP(1965/(BB29)),0)</f>
        <v>1.3439215066912291</v>
      </c>
      <c r="BF29" s="325">
        <f t="shared" si="27"/>
        <v>1.4643891116124212</v>
      </c>
      <c r="BG29" s="325">
        <f t="shared" si="28"/>
        <v>1.6300113279760935</v>
      </c>
      <c r="BH29" s="305">
        <f t="shared" si="29"/>
        <v>3.9750933578278493</v>
      </c>
      <c r="BI29" s="298">
        <f t="shared" si="30"/>
        <v>1</v>
      </c>
      <c r="BJ29" s="298">
        <f t="shared" ref="BJ29:BJ92" si="92">IFERROR($BG$6 / BG29,0)</f>
        <v>0.61522829311735994</v>
      </c>
      <c r="BK29" s="298">
        <f t="shared" si="31"/>
        <v>0.97680306483786172</v>
      </c>
      <c r="BL29" s="298">
        <f t="shared" si="32"/>
        <v>1.0253607950000803</v>
      </c>
    </row>
    <row r="30" spans="1:64" ht="15.75">
      <c r="A30" s="315">
        <v>42034</v>
      </c>
      <c r="B30" s="266">
        <f t="shared" si="63"/>
        <v>24</v>
      </c>
      <c r="C30" s="132"/>
      <c r="D30" s="111">
        <v>40</v>
      </c>
      <c r="E30" s="111">
        <v>7283.0559395915843</v>
      </c>
      <c r="F30" s="111">
        <v>53.64589241856784</v>
      </c>
      <c r="G30" s="176">
        <v>19</v>
      </c>
      <c r="H30" s="176">
        <v>9.5</v>
      </c>
      <c r="I30" s="176">
        <v>9.7252320843768043</v>
      </c>
      <c r="J30" s="176">
        <v>9.3051993859899831</v>
      </c>
      <c r="K30" s="176">
        <v>0.09</v>
      </c>
      <c r="L30" s="267">
        <f t="shared" si="0"/>
        <v>28.5</v>
      </c>
      <c r="M30" s="267">
        <f t="shared" si="1"/>
        <v>0.42003269838682122</v>
      </c>
      <c r="N30" s="54"/>
      <c r="O30" s="168">
        <f t="shared" si="68"/>
        <v>3.3496850799039128</v>
      </c>
      <c r="P30" s="168">
        <f t="shared" si="69"/>
        <v>22.097544110131427</v>
      </c>
      <c r="Q30" s="107">
        <f t="shared" si="70"/>
        <v>2.1223299050675206E-3</v>
      </c>
      <c r="R30" s="156">
        <f t="shared" si="71"/>
        <v>0.51503086236293794</v>
      </c>
      <c r="S30" s="101">
        <f t="shared" si="72"/>
        <v>2.1870170862698431E-3</v>
      </c>
      <c r="T30" s="102">
        <f t="shared" si="73"/>
        <v>16.149999999999999</v>
      </c>
      <c r="U30" s="102">
        <f t="shared" si="74"/>
        <v>0.70181079442478733</v>
      </c>
      <c r="V30" s="297">
        <f t="shared" si="6"/>
        <v>0.58959197527990337</v>
      </c>
      <c r="W30" s="284"/>
      <c r="X30" s="284"/>
      <c r="Y30" s="299">
        <f t="shared" si="7"/>
        <v>40</v>
      </c>
      <c r="Z30" s="298">
        <f t="shared" si="8"/>
        <v>2.1223299050675206E-3</v>
      </c>
      <c r="AA30" s="298">
        <f t="shared" si="9"/>
        <v>2.1233650228282054E-3</v>
      </c>
      <c r="AB30" s="298">
        <f t="shared" si="10"/>
        <v>22.097544110131427</v>
      </c>
      <c r="AC30" s="300">
        <f t="shared" si="11"/>
        <v>0.51503086236293794</v>
      </c>
      <c r="AD30" s="300">
        <f t="shared" si="12"/>
        <v>0.51503086236293794</v>
      </c>
      <c r="AE30" s="301">
        <f t="shared" si="37"/>
        <v>6.0904741266089077</v>
      </c>
      <c r="AF30" s="301">
        <f t="shared" si="75"/>
        <v>0.42003269838682122</v>
      </c>
      <c r="AG30" s="298">
        <f t="shared" si="76"/>
        <v>3.5625514218002134E-3</v>
      </c>
      <c r="AH30" s="302">
        <f t="shared" si="77"/>
        <v>9.7252320843768043</v>
      </c>
      <c r="AI30" s="302">
        <f t="shared" si="78"/>
        <v>9.3051993859899831</v>
      </c>
      <c r="AJ30" s="302">
        <f t="shared" si="79"/>
        <v>0.09</v>
      </c>
      <c r="AK30" s="303">
        <f t="shared" si="61"/>
        <v>3994.9884057771756</v>
      </c>
      <c r="AL30" s="302">
        <f t="shared" si="17"/>
        <v>25.843749801459502</v>
      </c>
      <c r="AM30" s="304">
        <f t="shared" si="80"/>
        <v>11933.277717728608</v>
      </c>
      <c r="AN30" s="285">
        <f t="shared" si="81"/>
        <v>28.5</v>
      </c>
      <c r="AO30" s="303">
        <f t="shared" si="82"/>
        <v>9.5</v>
      </c>
      <c r="AP30" s="285">
        <f t="shared" si="83"/>
        <v>19</v>
      </c>
      <c r="AQ30" s="285">
        <f t="shared" si="84"/>
        <v>19</v>
      </c>
      <c r="AR30" s="284">
        <f t="shared" si="85"/>
        <v>0.99353095749562459</v>
      </c>
      <c r="AS30" s="284">
        <f t="shared" si="86"/>
        <v>0.66666666666666663</v>
      </c>
      <c r="AT30" s="284">
        <f t="shared" si="87"/>
        <v>7254.2811995118509</v>
      </c>
      <c r="AU30" s="318">
        <f t="shared" si="88"/>
        <v>997.28560506272527</v>
      </c>
      <c r="AV30" s="318">
        <f t="shared" si="48"/>
        <v>1001.9962822175319</v>
      </c>
      <c r="AW30" s="318">
        <f t="shared" si="89"/>
        <v>6.6550514223193114E-4</v>
      </c>
      <c r="AX30" s="318">
        <f t="shared" si="50"/>
        <v>9.1261398867393444E-4</v>
      </c>
      <c r="AY30" s="320">
        <f t="shared" si="90"/>
        <v>6560.076290260934</v>
      </c>
      <c r="AZ30" s="321">
        <f t="shared" si="51"/>
        <v>5.6135660996390708</v>
      </c>
      <c r="BA30" s="321">
        <f t="shared" si="24"/>
        <v>2.2951493365406816E-2</v>
      </c>
      <c r="BB30" s="322">
        <f t="shared" si="52"/>
        <v>313.14999999999998</v>
      </c>
      <c r="BC30" s="323">
        <f t="shared" si="25"/>
        <v>996.79383533002351</v>
      </c>
      <c r="BD30" s="324">
        <f t="shared" si="26"/>
        <v>6.6452453891564084E-4</v>
      </c>
      <c r="BE30" s="325">
        <f t="shared" si="91"/>
        <v>1.3712108563138021</v>
      </c>
      <c r="BF30" s="325">
        <f t="shared" si="27"/>
        <v>1.5031523713147157</v>
      </c>
      <c r="BG30" s="325">
        <f t="shared" si="28"/>
        <v>1.6854486010592673</v>
      </c>
      <c r="BH30" s="305">
        <f t="shared" si="29"/>
        <v>3.8346011289097288</v>
      </c>
      <c r="BI30" s="298">
        <f t="shared" si="30"/>
        <v>1</v>
      </c>
      <c r="BJ30" s="298">
        <f t="shared" si="92"/>
        <v>0.5949923874524784</v>
      </c>
      <c r="BK30" s="298">
        <f t="shared" si="31"/>
        <v>0.97521055431057702</v>
      </c>
      <c r="BL30" s="298">
        <f t="shared" si="32"/>
        <v>1.0271969363347764</v>
      </c>
    </row>
    <row r="31" spans="1:64" ht="15.75">
      <c r="A31" s="315">
        <v>42035</v>
      </c>
      <c r="B31" s="266">
        <f t="shared" si="63"/>
        <v>25</v>
      </c>
      <c r="C31" s="132"/>
      <c r="D31" s="111">
        <v>39</v>
      </c>
      <c r="E31" s="111">
        <v>7283.0559395915843</v>
      </c>
      <c r="F31" s="111">
        <v>51.261802067551358</v>
      </c>
      <c r="G31" s="176">
        <v>19</v>
      </c>
      <c r="H31" s="176">
        <v>9.5</v>
      </c>
      <c r="I31" s="176">
        <v>9.8444254835199558</v>
      </c>
      <c r="J31" s="176">
        <v>9.4154202504189275</v>
      </c>
      <c r="K31" s="176">
        <v>0.09</v>
      </c>
      <c r="L31" s="267">
        <f t="shared" si="0"/>
        <v>28.5</v>
      </c>
      <c r="M31" s="267">
        <f t="shared" si="1"/>
        <v>0.42900523310102834</v>
      </c>
      <c r="N31" s="54"/>
      <c r="O31" s="168">
        <f t="shared" si="68"/>
        <v>3.3907391490786978</v>
      </c>
      <c r="P31" s="168">
        <f t="shared" si="69"/>
        <v>21.880809633860821</v>
      </c>
      <c r="Q31" s="107">
        <f t="shared" si="70"/>
        <v>2.0966777274564353E-3</v>
      </c>
      <c r="R31" s="156">
        <f t="shared" si="71"/>
        <v>0.51924713902116415</v>
      </c>
      <c r="S31" s="101">
        <f t="shared" si="72"/>
        <v>2.1870170862698431E-3</v>
      </c>
      <c r="T31" s="102">
        <f t="shared" si="73"/>
        <v>16.149999999999999</v>
      </c>
      <c r="U31" s="102">
        <f t="shared" si="74"/>
        <v>0.70181079442478733</v>
      </c>
      <c r="V31" s="297">
        <f t="shared" si="6"/>
        <v>0.58238750467731726</v>
      </c>
      <c r="W31" s="284"/>
      <c r="X31" s="284"/>
      <c r="Y31" s="299">
        <f t="shared" si="7"/>
        <v>39</v>
      </c>
      <c r="Z31" s="298">
        <f t="shared" si="8"/>
        <v>2.0966777274564353E-3</v>
      </c>
      <c r="AA31" s="298">
        <f t="shared" si="9"/>
        <v>2.097607591090424E-3</v>
      </c>
      <c r="AB31" s="298">
        <f t="shared" si="10"/>
        <v>21.880809633860821</v>
      </c>
      <c r="AC31" s="300">
        <f t="shared" si="11"/>
        <v>0.51924713902116415</v>
      </c>
      <c r="AD31" s="300">
        <f t="shared" si="12"/>
        <v>0.51924713902116415</v>
      </c>
      <c r="AE31" s="301">
        <f t="shared" si="37"/>
        <v>6.2205758799649109</v>
      </c>
      <c r="AF31" s="301">
        <f t="shared" si="75"/>
        <v>0.42900523310102834</v>
      </c>
      <c r="AG31" s="298">
        <f t="shared" si="76"/>
        <v>3.4041150121046251E-3</v>
      </c>
      <c r="AH31" s="302">
        <f t="shared" si="77"/>
        <v>9.8444254835199558</v>
      </c>
      <c r="AI31" s="302">
        <f t="shared" si="78"/>
        <v>9.4154202504189275</v>
      </c>
      <c r="AJ31" s="302">
        <f t="shared" si="79"/>
        <v>0.09</v>
      </c>
      <c r="AK31" s="303">
        <f t="shared" si="61"/>
        <v>3987.8472597281489</v>
      </c>
      <c r="AL31" s="302">
        <f t="shared" si="17"/>
        <v>24.653057519027737</v>
      </c>
      <c r="AM31" s="304">
        <f t="shared" si="80"/>
        <v>11914.23566414639</v>
      </c>
      <c r="AN31" s="285">
        <f t="shared" si="81"/>
        <v>28.5</v>
      </c>
      <c r="AO31" s="303">
        <f t="shared" si="82"/>
        <v>9.5</v>
      </c>
      <c r="AP31" s="285">
        <f t="shared" si="83"/>
        <v>19</v>
      </c>
      <c r="AQ31" s="285">
        <f t="shared" si="84"/>
        <v>19</v>
      </c>
      <c r="AR31" s="284">
        <f t="shared" si="85"/>
        <v>0.99381795341863011</v>
      </c>
      <c r="AS31" s="284">
        <f t="shared" si="86"/>
        <v>0.66666666666666663</v>
      </c>
      <c r="AT31" s="284">
        <f t="shared" si="87"/>
        <v>7242.1341321795589</v>
      </c>
      <c r="AU31" s="318">
        <f t="shared" si="88"/>
        <v>997.64853988944526</v>
      </c>
      <c r="AV31" s="318">
        <f t="shared" si="48"/>
        <v>1001.9876366777529</v>
      </c>
      <c r="AW31" s="318">
        <f t="shared" si="89"/>
        <v>6.7900507626793619E-4</v>
      </c>
      <c r="AX31" s="318">
        <f t="shared" si="50"/>
        <v>9.1259031948985874E-4</v>
      </c>
      <c r="AY31" s="320">
        <f t="shared" si="90"/>
        <v>6549.3812065453994</v>
      </c>
      <c r="AZ31" s="321">
        <f t="shared" si="51"/>
        <v>5.58665530357188</v>
      </c>
      <c r="BA31" s="321">
        <f t="shared" si="24"/>
        <v>2.1825794430288401E-2</v>
      </c>
      <c r="BB31" s="322">
        <f t="shared" si="52"/>
        <v>312.14999999999998</v>
      </c>
      <c r="BC31" s="323">
        <f t="shared" si="25"/>
        <v>997.15761590375473</v>
      </c>
      <c r="BD31" s="324">
        <f t="shared" si="26"/>
        <v>6.7800631668094968E-4</v>
      </c>
      <c r="BE31" s="325">
        <f t="shared" si="91"/>
        <v>1.3439215066912291</v>
      </c>
      <c r="BF31" s="325">
        <f t="shared" si="27"/>
        <v>1.4643891116124212</v>
      </c>
      <c r="BG31" s="325">
        <f t="shared" si="28"/>
        <v>1.6300113279760935</v>
      </c>
      <c r="BH31" s="305">
        <f t="shared" si="29"/>
        <v>3.9750933578278493</v>
      </c>
      <c r="BI31" s="298">
        <f t="shared" si="30"/>
        <v>1</v>
      </c>
      <c r="BJ31" s="298">
        <f t="shared" si="92"/>
        <v>0.61522829311735994</v>
      </c>
      <c r="BK31" s="298">
        <f t="shared" si="31"/>
        <v>0.97680306483786172</v>
      </c>
      <c r="BL31" s="298">
        <f t="shared" si="32"/>
        <v>1.0253607950000803</v>
      </c>
    </row>
    <row r="32" spans="1:64" ht="15.75">
      <c r="A32" s="315">
        <v>42036</v>
      </c>
      <c r="B32" s="266">
        <f t="shared" si="63"/>
        <v>26</v>
      </c>
      <c r="C32" s="132"/>
      <c r="D32" s="111">
        <v>37</v>
      </c>
      <c r="E32" s="111">
        <v>7283.0559395915843</v>
      </c>
      <c r="F32" s="111">
        <v>46.770316896483791</v>
      </c>
      <c r="G32" s="176">
        <v>19</v>
      </c>
      <c r="H32" s="176">
        <v>9.5</v>
      </c>
      <c r="I32" s="176">
        <v>10.098806394563194</v>
      </c>
      <c r="J32" s="176">
        <v>9.6511054207336002</v>
      </c>
      <c r="K32" s="176">
        <v>0.09</v>
      </c>
      <c r="L32" s="267">
        <f t="shared" si="0"/>
        <v>28.5</v>
      </c>
      <c r="M32" s="267">
        <f t="shared" si="1"/>
        <v>0.44770097382959406</v>
      </c>
      <c r="N32" s="54"/>
      <c r="O32" s="168">
        <f t="shared" si="68"/>
        <v>3.4783561781573926</v>
      </c>
      <c r="P32" s="168">
        <f t="shared" si="69"/>
        <v>21.462557858838363</v>
      </c>
      <c r="Q32" s="107">
        <f t="shared" si="70"/>
        <v>2.0459446290666448E-3</v>
      </c>
      <c r="R32" s="156">
        <f t="shared" si="71"/>
        <v>0.52785330441454792</v>
      </c>
      <c r="S32" s="101">
        <f t="shared" si="72"/>
        <v>2.1870170862698431E-3</v>
      </c>
      <c r="T32" s="102">
        <f t="shared" si="73"/>
        <v>16.149999999999999</v>
      </c>
      <c r="U32" s="102">
        <f t="shared" si="74"/>
        <v>0.70181079442478733</v>
      </c>
      <c r="V32" s="297">
        <f t="shared" si="6"/>
        <v>0.56758571331681207</v>
      </c>
      <c r="W32" s="284"/>
      <c r="X32" s="284"/>
      <c r="Y32" s="299">
        <f t="shared" si="7"/>
        <v>37</v>
      </c>
      <c r="Z32" s="298">
        <f t="shared" si="8"/>
        <v>2.0459446290666448E-3</v>
      </c>
      <c r="AA32" s="298">
        <f t="shared" si="9"/>
        <v>2.0466814627076398E-3</v>
      </c>
      <c r="AB32" s="298">
        <f t="shared" si="10"/>
        <v>21.462557858838363</v>
      </c>
      <c r="AC32" s="300">
        <f t="shared" si="11"/>
        <v>0.52785330441454792</v>
      </c>
      <c r="AD32" s="300">
        <f t="shared" si="12"/>
        <v>0.52785330441454792</v>
      </c>
      <c r="AE32" s="301">
        <f t="shared" si="37"/>
        <v>6.4916641205291139</v>
      </c>
      <c r="AF32" s="301">
        <f t="shared" si="75"/>
        <v>0.44770097382959406</v>
      </c>
      <c r="AG32" s="298">
        <f t="shared" si="76"/>
        <v>3.1059097558062011E-3</v>
      </c>
      <c r="AH32" s="302">
        <f t="shared" si="77"/>
        <v>10.098806394563194</v>
      </c>
      <c r="AI32" s="302">
        <f t="shared" si="78"/>
        <v>9.6511054207336002</v>
      </c>
      <c r="AJ32" s="302">
        <f t="shared" si="79"/>
        <v>0.09</v>
      </c>
      <c r="AK32" s="303">
        <f t="shared" si="61"/>
        <v>3973.6036045525816</v>
      </c>
      <c r="AL32" s="302">
        <f t="shared" si="17"/>
        <v>22.417852407642194</v>
      </c>
      <c r="AM32" s="304">
        <f t="shared" si="80"/>
        <v>11875.97510884246</v>
      </c>
      <c r="AN32" s="285">
        <f t="shared" si="81"/>
        <v>28.5</v>
      </c>
      <c r="AO32" s="303">
        <f t="shared" si="82"/>
        <v>9.5</v>
      </c>
      <c r="AP32" s="285">
        <f t="shared" si="83"/>
        <v>19</v>
      </c>
      <c r="AQ32" s="285">
        <f t="shared" si="84"/>
        <v>19</v>
      </c>
      <c r="AR32" s="284">
        <f t="shared" si="85"/>
        <v>0.99435830680696036</v>
      </c>
      <c r="AS32" s="284">
        <f t="shared" si="86"/>
        <v>0.66666666666666663</v>
      </c>
      <c r="AT32" s="284">
        <f t="shared" si="87"/>
        <v>7217.8054644807899</v>
      </c>
      <c r="AU32" s="318">
        <f t="shared" si="88"/>
        <v>998.35094033799135</v>
      </c>
      <c r="AV32" s="318">
        <f t="shared" si="48"/>
        <v>1001.9703210196931</v>
      </c>
      <c r="AW32" s="318">
        <f t="shared" si="89"/>
        <v>7.0710663557625763E-4</v>
      </c>
      <c r="AX32" s="318">
        <f t="shared" si="50"/>
        <v>9.1254291690017917E-4</v>
      </c>
      <c r="AY32" s="320">
        <f t="shared" si="90"/>
        <v>6527.9235831160304</v>
      </c>
      <c r="AZ32" s="321">
        <f t="shared" si="51"/>
        <v>5.5329492709332273</v>
      </c>
      <c r="BA32" s="321">
        <f t="shared" si="24"/>
        <v>1.9722676433668231E-2</v>
      </c>
      <c r="BB32" s="322">
        <f t="shared" si="52"/>
        <v>310.14999999999998</v>
      </c>
      <c r="BC32" s="323">
        <f t="shared" si="25"/>
        <v>997.8616982767262</v>
      </c>
      <c r="BD32" s="324">
        <f t="shared" si="26"/>
        <v>7.06070135271406E-4</v>
      </c>
      <c r="BE32" s="325">
        <f t="shared" si="91"/>
        <v>1.2904593637830815</v>
      </c>
      <c r="BF32" s="325">
        <f t="shared" si="27"/>
        <v>1.3892551254166965</v>
      </c>
      <c r="BG32" s="325">
        <f t="shared" si="28"/>
        <v>1.5237736285370065</v>
      </c>
      <c r="BH32" s="305">
        <f t="shared" si="29"/>
        <v>4.2717293131488381</v>
      </c>
      <c r="BI32" s="298">
        <f t="shared" si="30"/>
        <v>1</v>
      </c>
      <c r="BJ32" s="298">
        <f t="shared" si="92"/>
        <v>0.65812209129483468</v>
      </c>
      <c r="BK32" s="298">
        <f t="shared" si="31"/>
        <v>0.98001386717999628</v>
      </c>
      <c r="BL32" s="298">
        <f t="shared" si="32"/>
        <v>1.0216984467095584</v>
      </c>
    </row>
    <row r="33" spans="1:64" ht="15.75">
      <c r="A33" s="315">
        <v>42037</v>
      </c>
      <c r="B33" s="266">
        <f t="shared" si="63"/>
        <v>27</v>
      </c>
      <c r="C33" s="132"/>
      <c r="D33" s="111">
        <v>35</v>
      </c>
      <c r="E33" s="111">
        <v>7283.0559395915843</v>
      </c>
      <c r="F33" s="111">
        <v>42.709826510954478</v>
      </c>
      <c r="G33" s="176">
        <v>19</v>
      </c>
      <c r="H33" s="176">
        <v>9.5</v>
      </c>
      <c r="I33" s="176">
        <v>10.375763916693185</v>
      </c>
      <c r="J33" s="176">
        <v>9.9083141606612575</v>
      </c>
      <c r="K33" s="176">
        <v>0.09</v>
      </c>
      <c r="L33" s="267">
        <f t="shared" si="0"/>
        <v>28.5</v>
      </c>
      <c r="M33" s="267">
        <f t="shared" si="1"/>
        <v>0.46744975603192707</v>
      </c>
      <c r="N33" s="54"/>
      <c r="O33" s="168">
        <f t="shared" si="68"/>
        <v>3.573749323698499</v>
      </c>
      <c r="P33" s="168">
        <f t="shared" si="69"/>
        <v>21.064223565006365</v>
      </c>
      <c r="Q33" s="107">
        <f t="shared" si="70"/>
        <v>1.9998345215716294E-3</v>
      </c>
      <c r="R33" s="156">
        <f t="shared" si="71"/>
        <v>0.53669317425299312</v>
      </c>
      <c r="S33" s="101">
        <f t="shared" si="72"/>
        <v>2.1870170862698431E-3</v>
      </c>
      <c r="T33" s="102">
        <f t="shared" si="73"/>
        <v>16.149999999999999</v>
      </c>
      <c r="U33" s="102">
        <f t="shared" si="74"/>
        <v>0.70181079442478733</v>
      </c>
      <c r="V33" s="297">
        <f t="shared" si="6"/>
        <v>0.55230273248721262</v>
      </c>
      <c r="W33" s="284"/>
      <c r="X33" s="284"/>
      <c r="Y33" s="299">
        <f t="shared" si="7"/>
        <v>35</v>
      </c>
      <c r="Z33" s="298">
        <f t="shared" si="8"/>
        <v>1.9998345215716294E-3</v>
      </c>
      <c r="AA33" s="298">
        <f t="shared" si="9"/>
        <v>2.0004040214696779E-3</v>
      </c>
      <c r="AB33" s="298">
        <f t="shared" si="10"/>
        <v>21.064223565006365</v>
      </c>
      <c r="AC33" s="300">
        <f t="shared" si="11"/>
        <v>0.53669317425299312</v>
      </c>
      <c r="AD33" s="300">
        <f t="shared" si="12"/>
        <v>0.53669317425299312</v>
      </c>
      <c r="AE33" s="301">
        <f t="shared" si="37"/>
        <v>6.7780214624629425</v>
      </c>
      <c r="AF33" s="301">
        <f t="shared" si="75"/>
        <v>0.46744975603192707</v>
      </c>
      <c r="AG33" s="298">
        <f t="shared" si="76"/>
        <v>2.8366399243941721E-3</v>
      </c>
      <c r="AH33" s="302">
        <f t="shared" si="77"/>
        <v>10.375763916693185</v>
      </c>
      <c r="AI33" s="302">
        <f t="shared" si="78"/>
        <v>9.9083141606612575</v>
      </c>
      <c r="AJ33" s="302">
        <f t="shared" si="79"/>
        <v>0.09</v>
      </c>
      <c r="AK33" s="303">
        <f t="shared" si="61"/>
        <v>3959.4113090162896</v>
      </c>
      <c r="AL33" s="302">
        <f t="shared" si="17"/>
        <v>20.405116137954668</v>
      </c>
      <c r="AM33" s="304">
        <f t="shared" si="80"/>
        <v>11837.423694772959</v>
      </c>
      <c r="AN33" s="285">
        <f t="shared" si="81"/>
        <v>28.5</v>
      </c>
      <c r="AO33" s="303">
        <f t="shared" si="82"/>
        <v>9.5</v>
      </c>
      <c r="AP33" s="285">
        <f t="shared" si="83"/>
        <v>19</v>
      </c>
      <c r="AQ33" s="285">
        <f t="shared" si="84"/>
        <v>19</v>
      </c>
      <c r="AR33" s="284">
        <f t="shared" si="85"/>
        <v>0.99484642676766399</v>
      </c>
      <c r="AS33" s="284">
        <f t="shared" si="86"/>
        <v>0.66666666666666663</v>
      </c>
      <c r="AT33" s="284">
        <f t="shared" si="87"/>
        <v>7193.4107542086567</v>
      </c>
      <c r="AU33" s="318">
        <f t="shared" si="88"/>
        <v>999.02139593395782</v>
      </c>
      <c r="AV33" s="318">
        <f t="shared" si="48"/>
        <v>1001.9529583565675</v>
      </c>
      <c r="AW33" s="318">
        <f t="shared" si="89"/>
        <v>7.3675882162849713E-4</v>
      </c>
      <c r="AX33" s="318">
        <f t="shared" si="50"/>
        <v>9.1249538974026354E-4</v>
      </c>
      <c r="AY33" s="320">
        <f t="shared" si="90"/>
        <v>6506.3507398696129</v>
      </c>
      <c r="AZ33" s="321">
        <f t="shared" si="51"/>
        <v>5.4793775650104086</v>
      </c>
      <c r="BA33" s="321">
        <f t="shared" si="24"/>
        <v>1.7838648661141408E-2</v>
      </c>
      <c r="BB33" s="322">
        <f t="shared" si="52"/>
        <v>308.14999999999998</v>
      </c>
      <c r="BC33" s="323">
        <f t="shared" si="25"/>
        <v>998.53381938815733</v>
      </c>
      <c r="BD33" s="324">
        <f t="shared" si="26"/>
        <v>7.3568256493882335E-4</v>
      </c>
      <c r="BE33" s="325">
        <f t="shared" si="91"/>
        <v>1.2384712194360592</v>
      </c>
      <c r="BF33" s="325">
        <f t="shared" si="27"/>
        <v>1.317230423261504</v>
      </c>
      <c r="BG33" s="325">
        <f t="shared" si="28"/>
        <v>1.4234821884315279</v>
      </c>
      <c r="BH33" s="305">
        <f t="shared" si="29"/>
        <v>4.5905001223279545</v>
      </c>
      <c r="BI33" s="298">
        <f t="shared" si="30"/>
        <v>1</v>
      </c>
      <c r="BJ33" s="298">
        <f t="shared" si="92"/>
        <v>0.70449008440187533</v>
      </c>
      <c r="BK33" s="298">
        <f t="shared" si="31"/>
        <v>0.98326325940941262</v>
      </c>
      <c r="BL33" s="298">
        <f t="shared" si="32"/>
        <v>1.0180493040804197</v>
      </c>
    </row>
    <row r="34" spans="1:64" ht="15.75">
      <c r="A34" s="315">
        <v>42038</v>
      </c>
      <c r="B34" s="266">
        <f t="shared" si="63"/>
        <v>28</v>
      </c>
      <c r="C34" s="132"/>
      <c r="D34" s="111">
        <v>33</v>
      </c>
      <c r="E34" s="111">
        <v>7283.0559395915843</v>
      </c>
      <c r="F34" s="111">
        <v>39.015934900165554</v>
      </c>
      <c r="G34" s="176">
        <v>19</v>
      </c>
      <c r="H34" s="176">
        <v>9.5</v>
      </c>
      <c r="I34" s="176">
        <v>10.677079837633636</v>
      </c>
      <c r="J34" s="176">
        <v>10.188762996064606</v>
      </c>
      <c r="K34" s="176">
        <v>0.09</v>
      </c>
      <c r="L34" s="267">
        <f t="shared" si="0"/>
        <v>28.5</v>
      </c>
      <c r="M34" s="267">
        <f t="shared" si="1"/>
        <v>0.48831684156903066</v>
      </c>
      <c r="N34" s="54"/>
      <c r="O34" s="168">
        <f t="shared" si="68"/>
        <v>3.6775322911336055</v>
      </c>
      <c r="P34" s="168">
        <f t="shared" si="69"/>
        <v>20.685051713417675</v>
      </c>
      <c r="Q34" s="107">
        <f t="shared" si="70"/>
        <v>1.9570869766085547E-3</v>
      </c>
      <c r="R34" s="156">
        <f t="shared" si="71"/>
        <v>0.54576804061937312</v>
      </c>
      <c r="S34" s="101">
        <f t="shared" si="72"/>
        <v>2.1870170862698431E-3</v>
      </c>
      <c r="T34" s="102">
        <f t="shared" si="73"/>
        <v>16.149999999999999</v>
      </c>
      <c r="U34" s="102">
        <f t="shared" si="74"/>
        <v>0.70181079442478733</v>
      </c>
      <c r="V34" s="297">
        <f t="shared" si="6"/>
        <v>0.53658379874631912</v>
      </c>
      <c r="W34" s="284"/>
      <c r="X34" s="284"/>
      <c r="Y34" s="299">
        <f t="shared" si="7"/>
        <v>33</v>
      </c>
      <c r="Z34" s="298">
        <f t="shared" si="8"/>
        <v>1.9570869766085547E-3</v>
      </c>
      <c r="AA34" s="298">
        <f t="shared" si="9"/>
        <v>1.9575100816062213E-3</v>
      </c>
      <c r="AB34" s="298">
        <f t="shared" si="10"/>
        <v>20.685051713417675</v>
      </c>
      <c r="AC34" s="300">
        <f t="shared" si="11"/>
        <v>0.54576804061937312</v>
      </c>
      <c r="AD34" s="300">
        <f t="shared" si="12"/>
        <v>0.54576804061937312</v>
      </c>
      <c r="AE34" s="301">
        <f t="shared" si="37"/>
        <v>7.0805942027509445</v>
      </c>
      <c r="AF34" s="301">
        <f t="shared" si="75"/>
        <v>0.48831684156903066</v>
      </c>
      <c r="AG34" s="298">
        <f t="shared" si="76"/>
        <v>2.591935649268073E-3</v>
      </c>
      <c r="AH34" s="302">
        <f t="shared" si="77"/>
        <v>10.677079837633636</v>
      </c>
      <c r="AI34" s="302">
        <f t="shared" si="78"/>
        <v>10.188762996064606</v>
      </c>
      <c r="AJ34" s="302">
        <f t="shared" si="79"/>
        <v>0.09</v>
      </c>
      <c r="AK34" s="303">
        <f t="shared" si="61"/>
        <v>3945.2701862127155</v>
      </c>
      <c r="AL34" s="302">
        <f t="shared" si="17"/>
        <v>18.581518192407053</v>
      </c>
      <c r="AM34" s="304">
        <f t="shared" si="80"/>
        <v>11798.647522253332</v>
      </c>
      <c r="AN34" s="285">
        <f t="shared" si="81"/>
        <v>28.5</v>
      </c>
      <c r="AO34" s="303">
        <f t="shared" si="82"/>
        <v>9.5</v>
      </c>
      <c r="AP34" s="285">
        <f t="shared" si="83"/>
        <v>19</v>
      </c>
      <c r="AQ34" s="285">
        <f t="shared" si="84"/>
        <v>19</v>
      </c>
      <c r="AR34" s="284">
        <f t="shared" si="85"/>
        <v>0.99529017853901547</v>
      </c>
      <c r="AS34" s="284">
        <f t="shared" si="86"/>
        <v>0.66666666666666663</v>
      </c>
      <c r="AT34" s="284">
        <f t="shared" si="87"/>
        <v>7168.9735806728913</v>
      </c>
      <c r="AU34" s="318">
        <f t="shared" si="88"/>
        <v>999.65912842195985</v>
      </c>
      <c r="AV34" s="318">
        <f t="shared" si="48"/>
        <v>1001.9355654706875</v>
      </c>
      <c r="AW34" s="318">
        <f t="shared" si="89"/>
        <v>7.6806649453142924E-4</v>
      </c>
      <c r="AX34" s="318">
        <f t="shared" si="50"/>
        <v>9.1244778397571815E-4</v>
      </c>
      <c r="AY34" s="320">
        <f t="shared" si="90"/>
        <v>6484.6922282440446</v>
      </c>
      <c r="AZ34" s="321">
        <f t="shared" si="51"/>
        <v>5.4259664003836017</v>
      </c>
      <c r="BA34" s="321">
        <f t="shared" si="24"/>
        <v>1.614112711946249E-2</v>
      </c>
      <c r="BB34" s="322">
        <f t="shared" si="52"/>
        <v>306.14999999999998</v>
      </c>
      <c r="BC34" s="323">
        <f t="shared" si="25"/>
        <v>999.17320534705561</v>
      </c>
      <c r="BD34" s="324">
        <f t="shared" si="26"/>
        <v>7.6694834216527391E-4</v>
      </c>
      <c r="BE34" s="325">
        <f t="shared" si="91"/>
        <v>1.1879390942477648</v>
      </c>
      <c r="BF34" s="325">
        <f t="shared" si="27"/>
        <v>1.2482196664827159</v>
      </c>
      <c r="BG34" s="325">
        <f t="shared" si="28"/>
        <v>1.3288623183740309</v>
      </c>
      <c r="BH34" s="305">
        <f t="shared" si="29"/>
        <v>4.9330961435849821</v>
      </c>
      <c r="BI34" s="298">
        <f t="shared" si="30"/>
        <v>1</v>
      </c>
      <c r="BJ34" s="298">
        <f t="shared" si="92"/>
        <v>0.75465236180354234</v>
      </c>
      <c r="BK34" s="298">
        <f t="shared" si="31"/>
        <v>0.98654730404643609</v>
      </c>
      <c r="BL34" s="298">
        <f t="shared" si="32"/>
        <v>1.0144133190549915</v>
      </c>
    </row>
    <row r="35" spans="1:64" ht="15.75">
      <c r="A35" s="315">
        <v>42039</v>
      </c>
      <c r="B35" s="266">
        <f t="shared" si="63"/>
        <v>29</v>
      </c>
      <c r="C35" s="132"/>
      <c r="D35" s="111">
        <v>31</v>
      </c>
      <c r="E35" s="111">
        <v>7283.0559395915843</v>
      </c>
      <c r="F35" s="111">
        <v>35.651784230864408</v>
      </c>
      <c r="G35" s="176">
        <v>19</v>
      </c>
      <c r="H35" s="176">
        <v>9.5</v>
      </c>
      <c r="I35" s="176">
        <v>11.004760630990679</v>
      </c>
      <c r="J35" s="176">
        <v>10.494393519755576</v>
      </c>
      <c r="K35" s="176">
        <v>0.09</v>
      </c>
      <c r="L35" s="267">
        <f t="shared" si="0"/>
        <v>28.5</v>
      </c>
      <c r="M35" s="267">
        <f t="shared" si="1"/>
        <v>0.51036711123510337</v>
      </c>
      <c r="N35" s="54"/>
      <c r="O35" s="168">
        <f t="shared" si="68"/>
        <v>3.7903961749932478</v>
      </c>
      <c r="P35" s="168">
        <f t="shared" si="69"/>
        <v>20.323901969554399</v>
      </c>
      <c r="Q35" s="107">
        <f t="shared" si="70"/>
        <v>1.9174057436547722E-3</v>
      </c>
      <c r="R35" s="156">
        <f t="shared" si="71"/>
        <v>0.55507375413960069</v>
      </c>
      <c r="S35" s="101">
        <f t="shared" si="72"/>
        <v>2.1870170862698431E-3</v>
      </c>
      <c r="T35" s="102">
        <f t="shared" si="73"/>
        <v>16.149999999999999</v>
      </c>
      <c r="U35" s="102">
        <f t="shared" si="74"/>
        <v>0.70181079442478733</v>
      </c>
      <c r="V35" s="297">
        <f t="shared" si="6"/>
        <v>0.52047458565221849</v>
      </c>
      <c r="W35" s="284"/>
      <c r="X35" s="284"/>
      <c r="Y35" s="299">
        <f t="shared" si="7"/>
        <v>31</v>
      </c>
      <c r="Z35" s="298">
        <f t="shared" si="8"/>
        <v>1.9174057436547722E-3</v>
      </c>
      <c r="AA35" s="298">
        <f t="shared" si="9"/>
        <v>1.9177004771862064E-3</v>
      </c>
      <c r="AB35" s="298">
        <f t="shared" si="10"/>
        <v>20.323901969554399</v>
      </c>
      <c r="AC35" s="300">
        <f t="shared" si="11"/>
        <v>0.55507375413960069</v>
      </c>
      <c r="AD35" s="300">
        <f t="shared" si="12"/>
        <v>0.55507375413960069</v>
      </c>
      <c r="AE35" s="301">
        <f t="shared" si="37"/>
        <v>7.4003231129089988</v>
      </c>
      <c r="AF35" s="301">
        <f t="shared" si="75"/>
        <v>0.51036711123510337</v>
      </c>
      <c r="AG35" s="298">
        <f t="shared" si="76"/>
        <v>2.3692781565262319E-3</v>
      </c>
      <c r="AH35" s="302">
        <f t="shared" si="77"/>
        <v>11.004760630990679</v>
      </c>
      <c r="AI35" s="302">
        <f t="shared" si="78"/>
        <v>10.494393519755576</v>
      </c>
      <c r="AJ35" s="302">
        <f t="shared" si="79"/>
        <v>0.09</v>
      </c>
      <c r="AK35" s="303">
        <f t="shared" si="61"/>
        <v>3931.1800499217497</v>
      </c>
      <c r="AL35" s="302">
        <f t="shared" si="17"/>
        <v>16.927326203779664</v>
      </c>
      <c r="AM35" s="304">
        <f t="shared" si="80"/>
        <v>11759.68549735769</v>
      </c>
      <c r="AN35" s="285">
        <f t="shared" si="81"/>
        <v>28.5</v>
      </c>
      <c r="AO35" s="303">
        <f t="shared" si="82"/>
        <v>9.5</v>
      </c>
      <c r="AP35" s="285">
        <f t="shared" si="83"/>
        <v>19</v>
      </c>
      <c r="AQ35" s="285">
        <f t="shared" si="84"/>
        <v>19</v>
      </c>
      <c r="AR35" s="284">
        <f t="shared" si="85"/>
        <v>0.99569408523933756</v>
      </c>
      <c r="AS35" s="284">
        <f t="shared" si="86"/>
        <v>0.66666666666666663</v>
      </c>
      <c r="AT35" s="284">
        <f t="shared" si="87"/>
        <v>7144.5077721891585</v>
      </c>
      <c r="AU35" s="318">
        <f t="shared" si="88"/>
        <v>1000.2633182933095</v>
      </c>
      <c r="AV35" s="318">
        <f t="shared" si="48"/>
        <v>1001.9181522042024</v>
      </c>
      <c r="AW35" s="318">
        <f t="shared" si="89"/>
        <v>8.0114283329218051E-4</v>
      </c>
      <c r="AX35" s="318">
        <f t="shared" si="50"/>
        <v>9.1240012656294291E-4</v>
      </c>
      <c r="AY35" s="320">
        <f t="shared" si="90"/>
        <v>6462.9653867724619</v>
      </c>
      <c r="AZ35" s="321">
        <f t="shared" si="51"/>
        <v>5.372731362273985</v>
      </c>
      <c r="BA35" s="321">
        <f t="shared" si="24"/>
        <v>1.4609976150585369E-2</v>
      </c>
      <c r="BB35" s="322">
        <f t="shared" si="52"/>
        <v>304.14999999999998</v>
      </c>
      <c r="BC35" s="323">
        <f t="shared" si="25"/>
        <v>999.77903928751766</v>
      </c>
      <c r="BD35" s="324">
        <f t="shared" si="26"/>
        <v>7.9998050948567093E-4</v>
      </c>
      <c r="BE35" s="325">
        <f t="shared" si="91"/>
        <v>1.1388446852365428</v>
      </c>
      <c r="BF35" s="325">
        <f t="shared" si="27"/>
        <v>1.1821293068210501</v>
      </c>
      <c r="BG35" s="325">
        <f t="shared" si="28"/>
        <v>1.2396491202996269</v>
      </c>
      <c r="BH35" s="305">
        <f t="shared" si="29"/>
        <v>5.3014556892497291</v>
      </c>
      <c r="BI35" s="298">
        <f t="shared" si="30"/>
        <v>1</v>
      </c>
      <c r="BJ35" s="298">
        <f t="shared" si="92"/>
        <v>0.80896204470367106</v>
      </c>
      <c r="BK35" s="298">
        <f t="shared" si="31"/>
        <v>0.98986382449742039</v>
      </c>
      <c r="BL35" s="298">
        <f t="shared" si="32"/>
        <v>1.0107904437521023</v>
      </c>
    </row>
    <row r="36" spans="1:64" ht="15.75">
      <c r="A36" s="315">
        <v>42040</v>
      </c>
      <c r="B36" s="266">
        <f t="shared" si="63"/>
        <v>30</v>
      </c>
      <c r="C36" s="132"/>
      <c r="D36" s="111">
        <v>29</v>
      </c>
      <c r="E36" s="111">
        <v>7283.0559395915843</v>
      </c>
      <c r="F36" s="111">
        <v>32.598517941967046</v>
      </c>
      <c r="G36" s="176">
        <v>19</v>
      </c>
      <c r="H36" s="176">
        <v>9.5</v>
      </c>
      <c r="I36" s="176">
        <v>11.360718227608006</v>
      </c>
      <c r="J36" s="176">
        <v>10.827027703303994</v>
      </c>
      <c r="K36" s="176">
        <v>0.09</v>
      </c>
      <c r="L36" s="267">
        <f t="shared" si="0"/>
        <v>28.5</v>
      </c>
      <c r="M36" s="267">
        <f t="shared" si="1"/>
        <v>0.53369052430401176</v>
      </c>
      <c r="N36" s="54"/>
      <c r="O36" s="168">
        <f t="shared" si="68"/>
        <v>3.9129995062168765</v>
      </c>
      <c r="P36" s="168">
        <f t="shared" si="69"/>
        <v>19.980664231089289</v>
      </c>
      <c r="Q36" s="107">
        <f t="shared" si="70"/>
        <v>1.881316052213829E-3</v>
      </c>
      <c r="R36" s="156">
        <f t="shared" si="71"/>
        <v>0.56462800547379988</v>
      </c>
      <c r="S36" s="101">
        <f t="shared" si="72"/>
        <v>2.1870170862698431E-3</v>
      </c>
      <c r="T36" s="102">
        <f t="shared" si="73"/>
        <v>16.149999999999999</v>
      </c>
      <c r="U36" s="102">
        <f t="shared" si="74"/>
        <v>0.70181079442478733</v>
      </c>
      <c r="V36" s="297">
        <f t="shared" si="6"/>
        <v>0.50403669066915124</v>
      </c>
      <c r="W36" s="284"/>
      <c r="X36" s="284"/>
      <c r="Y36" s="299">
        <f t="shared" si="7"/>
        <v>29</v>
      </c>
      <c r="Z36" s="298">
        <f t="shared" si="8"/>
        <v>1.881316052213829E-3</v>
      </c>
      <c r="AA36" s="298">
        <f t="shared" si="9"/>
        <v>1.8814985333460794E-3</v>
      </c>
      <c r="AB36" s="298">
        <f t="shared" si="10"/>
        <v>19.980664231089289</v>
      </c>
      <c r="AC36" s="300">
        <f t="shared" si="11"/>
        <v>0.56462800547379988</v>
      </c>
      <c r="AD36" s="300">
        <f t="shared" si="12"/>
        <v>0.56462800547379988</v>
      </c>
      <c r="AE36" s="301">
        <f t="shared" si="37"/>
        <v>7.7385126024081705</v>
      </c>
      <c r="AF36" s="301">
        <f t="shared" si="75"/>
        <v>0.53369052430401176</v>
      </c>
      <c r="AG36" s="298">
        <f t="shared" si="76"/>
        <v>2.1673570731191223E-3</v>
      </c>
      <c r="AH36" s="302">
        <f t="shared" si="77"/>
        <v>11.360718227608006</v>
      </c>
      <c r="AI36" s="302">
        <f t="shared" si="78"/>
        <v>10.827027703303994</v>
      </c>
      <c r="AJ36" s="302">
        <f t="shared" si="79"/>
        <v>0.09</v>
      </c>
      <c r="AK36" s="303">
        <f t="shared" si="61"/>
        <v>3917.1407146069391</v>
      </c>
      <c r="AL36" s="302">
        <f t="shared" si="17"/>
        <v>15.431627515143211</v>
      </c>
      <c r="AM36" s="304">
        <f t="shared" si="80"/>
        <v>11720.558888790531</v>
      </c>
      <c r="AN36" s="285">
        <f t="shared" si="81"/>
        <v>28.5</v>
      </c>
      <c r="AO36" s="303">
        <f t="shared" si="82"/>
        <v>9.5</v>
      </c>
      <c r="AP36" s="285">
        <f t="shared" si="83"/>
        <v>19</v>
      </c>
      <c r="AQ36" s="285">
        <f t="shared" si="84"/>
        <v>19</v>
      </c>
      <c r="AR36" s="284">
        <f t="shared" si="85"/>
        <v>0.99606048680926906</v>
      </c>
      <c r="AS36" s="284">
        <f t="shared" si="86"/>
        <v>0.66666666666666663</v>
      </c>
      <c r="AT36" s="284">
        <f t="shared" si="87"/>
        <v>7120.0208339159335</v>
      </c>
      <c r="AU36" s="318">
        <f t="shared" si="88"/>
        <v>1000.8331056388188</v>
      </c>
      <c r="AV36" s="318">
        <f t="shared" si="48"/>
        <v>1001.9007238988253</v>
      </c>
      <c r="AW36" s="318">
        <f t="shared" si="89"/>
        <v>8.3611009726635159E-4</v>
      </c>
      <c r="AX36" s="318">
        <f t="shared" si="50"/>
        <v>9.1235243213361357E-4</v>
      </c>
      <c r="AY36" s="320">
        <f t="shared" si="90"/>
        <v>6441.1796288241085</v>
      </c>
      <c r="AZ36" s="321">
        <f t="shared" si="51"/>
        <v>5.3196812198203602</v>
      </c>
      <c r="BA36" s="321">
        <f t="shared" si="24"/>
        <v>1.3233043982463215E-2</v>
      </c>
      <c r="BB36" s="322">
        <f t="shared" si="52"/>
        <v>302.14999999999998</v>
      </c>
      <c r="BC36" s="323">
        <f t="shared" si="25"/>
        <v>1000.3504628270169</v>
      </c>
      <c r="BD36" s="324">
        <f t="shared" si="26"/>
        <v>8.349011768444296E-4</v>
      </c>
      <c r="BE36" s="325">
        <f t="shared" si="91"/>
        <v>1.0911693718093183</v>
      </c>
      <c r="BF36" s="325">
        <f t="shared" si="27"/>
        <v>1.1188675774447634</v>
      </c>
      <c r="BG36" s="325">
        <f t="shared" si="28"/>
        <v>1.1555872532384275</v>
      </c>
      <c r="BH36" s="305">
        <f t="shared" si="29"/>
        <v>5.6974247896181041</v>
      </c>
      <c r="BI36" s="298">
        <f t="shared" si="30"/>
        <v>1</v>
      </c>
      <c r="BJ36" s="298">
        <f t="shared" si="92"/>
        <v>0.8678090592141412</v>
      </c>
      <c r="BK36" s="298">
        <f t="shared" si="31"/>
        <v>0.99321180342752657</v>
      </c>
      <c r="BL36" s="298">
        <f t="shared" si="32"/>
        <v>1.0071806304663626</v>
      </c>
    </row>
    <row r="37" spans="1:64" ht="15.75">
      <c r="A37" s="315">
        <v>42041</v>
      </c>
      <c r="B37" s="266">
        <f t="shared" si="63"/>
        <v>31</v>
      </c>
      <c r="C37" s="132"/>
      <c r="D37" s="111">
        <v>27</v>
      </c>
      <c r="E37" s="111">
        <v>7283.0559395915843</v>
      </c>
      <c r="F37" s="111">
        <v>29.858125079381555</v>
      </c>
      <c r="G37" s="176">
        <v>19</v>
      </c>
      <c r="H37" s="176">
        <v>9.5</v>
      </c>
      <c r="I37" s="176">
        <v>11.782553549453015</v>
      </c>
      <c r="J37" s="176">
        <v>11.224089225859181</v>
      </c>
      <c r="K37" s="176">
        <v>0.09</v>
      </c>
      <c r="L37" s="267">
        <f t="shared" si="0"/>
        <v>28.5</v>
      </c>
      <c r="M37" s="267">
        <f t="shared" si="1"/>
        <v>0.55846432359383336</v>
      </c>
      <c r="N37" s="103"/>
      <c r="O37" s="168">
        <f t="shared" si="68"/>
        <v>4.0582932608030156</v>
      </c>
      <c r="P37" s="168">
        <f t="shared" si="69"/>
        <v>19.541794358789911</v>
      </c>
      <c r="Q37" s="107">
        <f t="shared" si="70"/>
        <v>1.850658601088743E-3</v>
      </c>
      <c r="R37" s="156">
        <f t="shared" si="71"/>
        <v>0.57453095063552639</v>
      </c>
      <c r="S37" s="101">
        <f t="shared" si="72"/>
        <v>2.1870170862698431E-3</v>
      </c>
      <c r="T37" s="102">
        <f t="shared" si="73"/>
        <v>16.149999999999999</v>
      </c>
      <c r="U37" s="102">
        <f t="shared" si="74"/>
        <v>0.70181079442478733</v>
      </c>
      <c r="V37" s="297">
        <f t="shared" si="6"/>
        <v>0.48585242675016654</v>
      </c>
      <c r="W37" s="284"/>
      <c r="X37" s="284"/>
      <c r="Y37" s="299">
        <f t="shared" si="7"/>
        <v>27</v>
      </c>
      <c r="Z37" s="298">
        <f t="shared" si="8"/>
        <v>1.850658601088743E-3</v>
      </c>
      <c r="AA37" s="298">
        <f t="shared" si="9"/>
        <v>1.8507438737671881E-3</v>
      </c>
      <c r="AB37" s="298">
        <f t="shared" si="10"/>
        <v>19.541794358789911</v>
      </c>
      <c r="AC37" s="300">
        <f t="shared" si="11"/>
        <v>0.57453095063552639</v>
      </c>
      <c r="AD37" s="300">
        <f t="shared" si="12"/>
        <v>0.57453095063552639</v>
      </c>
      <c r="AE37" s="301">
        <f t="shared" si="37"/>
        <v>8.0977326921105828</v>
      </c>
      <c r="AF37" s="301">
        <f t="shared" si="75"/>
        <v>0.55846432359383336</v>
      </c>
      <c r="AG37" s="298">
        <f t="shared" si="76"/>
        <v>1.9862531634557454E-3</v>
      </c>
      <c r="AH37" s="302">
        <f t="shared" si="77"/>
        <v>11.782553549453015</v>
      </c>
      <c r="AI37" s="302">
        <f t="shared" si="78"/>
        <v>11.224089225859181</v>
      </c>
      <c r="AJ37" s="302">
        <f t="shared" si="79"/>
        <v>0.09</v>
      </c>
      <c r="AK37" s="303">
        <f t="shared" si="61"/>
        <v>3903.1519954131222</v>
      </c>
      <c r="AL37" s="302">
        <f t="shared" si="17"/>
        <v>14.093485386159768</v>
      </c>
      <c r="AM37" s="304">
        <f t="shared" si="80"/>
        <v>11681.269015467047</v>
      </c>
      <c r="AN37" s="285">
        <f t="shared" si="81"/>
        <v>28.5</v>
      </c>
      <c r="AO37" s="303">
        <f t="shared" si="82"/>
        <v>9.5</v>
      </c>
      <c r="AP37" s="285">
        <f t="shared" si="83"/>
        <v>19</v>
      </c>
      <c r="AQ37" s="285">
        <f t="shared" si="84"/>
        <v>19</v>
      </c>
      <c r="AR37" s="284">
        <f t="shared" si="85"/>
        <v>0.99638920405797105</v>
      </c>
      <c r="AS37" s="284">
        <f t="shared" si="86"/>
        <v>0.66666666666666663</v>
      </c>
      <c r="AT37" s="284">
        <f t="shared" si="87"/>
        <v>7095.5131226270687</v>
      </c>
      <c r="AU37" s="318">
        <f t="shared" si="88"/>
        <v>1001.3675878978268</v>
      </c>
      <c r="AV37" s="318">
        <f t="shared" si="48"/>
        <v>1001.8832808084857</v>
      </c>
      <c r="AW37" s="318">
        <f t="shared" si="89"/>
        <v>8.7310045845825912E-4</v>
      </c>
      <c r="AX37" s="318">
        <f t="shared" si="50"/>
        <v>9.1230470139288503E-4</v>
      </c>
      <c r="AY37" s="320">
        <f t="shared" si="90"/>
        <v>6419.3353843875011</v>
      </c>
      <c r="AZ37" s="321">
        <f t="shared" si="51"/>
        <v>5.2668172821700452</v>
      </c>
      <c r="BA37" s="321">
        <f t="shared" si="24"/>
        <v>1.2006904431159735E-2</v>
      </c>
      <c r="BB37" s="322">
        <f t="shared" si="52"/>
        <v>300.14999999999998</v>
      </c>
      <c r="BC37" s="323">
        <f t="shared" si="25"/>
        <v>1000.886573646379</v>
      </c>
      <c r="BD37" s="324">
        <f t="shared" si="26"/>
        <v>8.7184235198142139E-4</v>
      </c>
      <c r="BE37" s="325">
        <f t="shared" si="91"/>
        <v>1.0448942221449318</v>
      </c>
      <c r="BF37" s="325">
        <f t="shared" si="27"/>
        <v>1.058344483889841</v>
      </c>
      <c r="BG37" s="325">
        <f t="shared" si="28"/>
        <v>1.0764307014502374</v>
      </c>
      <c r="BH37" s="305">
        <f t="shared" si="29"/>
        <v>6.1585110099172118</v>
      </c>
      <c r="BI37" s="298">
        <f t="shared" si="30"/>
        <v>1</v>
      </c>
      <c r="BJ37" s="298">
        <f t="shared" si="92"/>
        <v>0.93162438206344045</v>
      </c>
      <c r="BK37" s="298">
        <f t="shared" si="31"/>
        <v>0.99659158655338742</v>
      </c>
      <c r="BL37" s="298">
        <f t="shared" si="32"/>
        <v>1.0035838316675583</v>
      </c>
    </row>
    <row r="38" spans="1:64" ht="15.75">
      <c r="A38" s="315">
        <v>42042</v>
      </c>
      <c r="B38" s="266">
        <f t="shared" si="63"/>
        <v>32</v>
      </c>
      <c r="C38" s="132"/>
      <c r="D38" s="111">
        <v>25</v>
      </c>
      <c r="E38" s="111">
        <v>7283.0559395915843</v>
      </c>
      <c r="F38" s="111">
        <v>27.379104262013307</v>
      </c>
      <c r="G38" s="176">
        <v>19</v>
      </c>
      <c r="H38" s="176">
        <v>9.5</v>
      </c>
      <c r="I38" s="176">
        <v>12.287867053402497</v>
      </c>
      <c r="J38" s="176">
        <v>11.703024724715174</v>
      </c>
      <c r="K38" s="176">
        <v>0.09</v>
      </c>
      <c r="L38" s="267">
        <f t="shared" si="0"/>
        <v>28.5</v>
      </c>
      <c r="M38" s="267">
        <f t="shared" si="1"/>
        <v>0.58484232868732278</v>
      </c>
      <c r="N38" s="110"/>
      <c r="O38" s="168">
        <f t="shared" si="68"/>
        <v>4.2323396064498935</v>
      </c>
      <c r="P38" s="168">
        <f t="shared" si="69"/>
        <v>19</v>
      </c>
      <c r="Q38" s="107">
        <f t="shared" si="70"/>
        <v>1.8225142385582024E-3</v>
      </c>
      <c r="R38" s="156">
        <f t="shared" si="71"/>
        <v>0.58484232868732278</v>
      </c>
      <c r="S38" s="101">
        <f t="shared" si="72"/>
        <v>2.1870170862698431E-3</v>
      </c>
      <c r="T38" s="102">
        <f t="shared" si="73"/>
        <v>16.149999999999999</v>
      </c>
      <c r="U38" s="102">
        <f t="shared" si="74"/>
        <v>0.70181079442478733</v>
      </c>
      <c r="V38" s="297">
        <f t="shared" si="6"/>
        <v>0.46572531837223063</v>
      </c>
      <c r="W38" s="284"/>
      <c r="X38" s="284"/>
      <c r="Y38" s="299">
        <f t="shared" si="7"/>
        <v>25</v>
      </c>
      <c r="Z38" s="298">
        <f t="shared" si="8"/>
        <v>1.8225142385582024E-3</v>
      </c>
      <c r="AA38" s="298">
        <f t="shared" si="9"/>
        <v>1.8225142385582024E-3</v>
      </c>
      <c r="AB38" s="298">
        <f t="shared" si="10"/>
        <v>19</v>
      </c>
      <c r="AC38" s="300">
        <f t="shared" si="11"/>
        <v>0.58484232868732278</v>
      </c>
      <c r="AD38" s="300">
        <f t="shared" si="12"/>
        <v>0.58484232868732278</v>
      </c>
      <c r="AE38" s="301">
        <f t="shared" si="37"/>
        <v>8.4802137659661803</v>
      </c>
      <c r="AF38" s="301">
        <f t="shared" si="75"/>
        <v>0.58484232868732278</v>
      </c>
      <c r="AG38" s="298">
        <f t="shared" si="76"/>
        <v>1.8225142385582024E-3</v>
      </c>
      <c r="AH38" s="302">
        <f t="shared" si="77"/>
        <v>12.287867053402497</v>
      </c>
      <c r="AI38" s="302">
        <f t="shared" si="78"/>
        <v>11.703024724715174</v>
      </c>
      <c r="AJ38" s="302">
        <f t="shared" si="79"/>
        <v>0.09</v>
      </c>
      <c r="AK38" s="303">
        <f t="shared" si="61"/>
        <v>3889.2137081639025</v>
      </c>
      <c r="AL38" s="302">
        <f t="shared" si="17"/>
        <v>12.887003411717128</v>
      </c>
      <c r="AM38" s="304">
        <f t="shared" si="80"/>
        <v>11641.867117668273</v>
      </c>
      <c r="AN38" s="285">
        <f t="shared" si="81"/>
        <v>28.5</v>
      </c>
      <c r="AO38" s="303">
        <f t="shared" si="82"/>
        <v>9.5</v>
      </c>
      <c r="AP38" s="285">
        <f t="shared" si="83"/>
        <v>19</v>
      </c>
      <c r="AQ38" s="285">
        <f t="shared" si="84"/>
        <v>19</v>
      </c>
      <c r="AR38" s="284">
        <f t="shared" si="85"/>
        <v>0.99668647588465864</v>
      </c>
      <c r="AS38" s="284">
        <f t="shared" si="86"/>
        <v>0.66666666666666663</v>
      </c>
      <c r="AT38" s="284">
        <f t="shared" si="87"/>
        <v>7071.0028701405827</v>
      </c>
      <c r="AU38" s="318">
        <f t="shared" si="88"/>
        <v>1001.865835909477</v>
      </c>
      <c r="AV38" s="318">
        <f t="shared" si="48"/>
        <v>1001.865835909477</v>
      </c>
      <c r="AW38" s="318">
        <f t="shared" si="89"/>
        <v>9.1225696985422055E-4</v>
      </c>
      <c r="AX38" s="318">
        <f t="shared" si="50"/>
        <v>9.1225696985422055E-4</v>
      </c>
      <c r="AY38" s="320">
        <f t="shared" si="90"/>
        <v>6397.4556353450389</v>
      </c>
      <c r="AZ38" s="321">
        <f t="shared" si="51"/>
        <v>5.2141589534357013</v>
      </c>
      <c r="BA38" s="321">
        <f t="shared" si="24"/>
        <v>1.0907047662370791E-2</v>
      </c>
      <c r="BB38" s="322">
        <f t="shared" si="52"/>
        <v>298.14999999999998</v>
      </c>
      <c r="BC38" s="323">
        <f t="shared" si="25"/>
        <v>1001.3864461726705</v>
      </c>
      <c r="BD38" s="324">
        <f t="shared" si="26"/>
        <v>9.109469195264689E-4</v>
      </c>
      <c r="BE38" s="325">
        <f t="shared" si="91"/>
        <v>1</v>
      </c>
      <c r="BF38" s="325">
        <f t="shared" si="27"/>
        <v>1.0002224937622386</v>
      </c>
      <c r="BG38" s="325">
        <f t="shared" si="28"/>
        <v>1.0028290870726932</v>
      </c>
      <c r="BH38" s="305">
        <f t="shared" si="29"/>
        <v>6.7021939832855049</v>
      </c>
      <c r="BI38" s="298">
        <f t="shared" si="30"/>
        <v>1</v>
      </c>
      <c r="BJ38" s="298">
        <f t="shared" si="92"/>
        <v>1</v>
      </c>
      <c r="BK38" s="298">
        <f t="shared" si="31"/>
        <v>1</v>
      </c>
      <c r="BL38" s="298">
        <f t="shared" si="32"/>
        <v>1</v>
      </c>
    </row>
    <row r="39" spans="1:64" ht="15.75">
      <c r="A39" s="315">
        <v>42043</v>
      </c>
      <c r="B39" s="266">
        <f t="shared" si="63"/>
        <v>33</v>
      </c>
      <c r="C39" s="132"/>
      <c r="D39" s="111">
        <v>23</v>
      </c>
      <c r="E39" s="111">
        <v>7283.0559395915843</v>
      </c>
      <c r="F39" s="111">
        <v>25.31942494232316</v>
      </c>
      <c r="G39" s="176">
        <v>19</v>
      </c>
      <c r="H39" s="176">
        <v>9.5</v>
      </c>
      <c r="I39" s="176">
        <v>12.908744853055165</v>
      </c>
      <c r="J39" s="176">
        <v>12.295805859356211</v>
      </c>
      <c r="K39" s="176">
        <v>0.09</v>
      </c>
      <c r="L39" s="267">
        <f t="shared" si="0"/>
        <v>28.5</v>
      </c>
      <c r="M39" s="267">
        <f t="shared" si="1"/>
        <v>0.61293899369895399</v>
      </c>
      <c r="N39" s="110"/>
      <c r="O39" s="168">
        <f t="shared" si="68"/>
        <v>4.4461900404442796</v>
      </c>
      <c r="P39" s="168">
        <f t="shared" si="69"/>
        <v>18.807785533158441</v>
      </c>
      <c r="Q39" s="107">
        <f t="shared" si="70"/>
        <v>1.7874959245848289E-3</v>
      </c>
      <c r="R39" s="156">
        <f t="shared" si="71"/>
        <v>0.59557013920749835</v>
      </c>
      <c r="S39" s="101">
        <f t="shared" si="72"/>
        <v>2.1870170862698431E-3</v>
      </c>
      <c r="T39" s="102">
        <f t="shared" si="73"/>
        <v>16.149999999999999</v>
      </c>
      <c r="U39" s="102">
        <f t="shared" si="74"/>
        <v>0.70181079442478733</v>
      </c>
      <c r="V39" s="297">
        <f t="shared" si="6"/>
        <v>0.44316784381226448</v>
      </c>
      <c r="W39" s="284"/>
      <c r="X39" s="284"/>
      <c r="Y39" s="299">
        <f t="shared" si="7"/>
        <v>23</v>
      </c>
      <c r="Z39" s="298">
        <f t="shared" si="8"/>
        <v>1.7874959245848289E-3</v>
      </c>
      <c r="AA39" s="298">
        <f t="shared" si="9"/>
        <v>1.7874274876157701E-3</v>
      </c>
      <c r="AB39" s="298">
        <f t="shared" si="10"/>
        <v>18.807785533158441</v>
      </c>
      <c r="AC39" s="300">
        <f t="shared" si="11"/>
        <v>0.59557013920749835</v>
      </c>
      <c r="AD39" s="300">
        <f t="shared" si="12"/>
        <v>0.59557013920749835</v>
      </c>
      <c r="AE39" s="301">
        <f t="shared" si="37"/>
        <v>8.8876154086348329</v>
      </c>
      <c r="AF39" s="301">
        <f t="shared" si="75"/>
        <v>0.61293899369895399</v>
      </c>
      <c r="AG39" s="298">
        <f t="shared" si="76"/>
        <v>1.686561262532166E-3</v>
      </c>
      <c r="AH39" s="302">
        <f t="shared" si="77"/>
        <v>12.908744853055165</v>
      </c>
      <c r="AI39" s="302">
        <f t="shared" si="78"/>
        <v>12.295805859356211</v>
      </c>
      <c r="AJ39" s="302">
        <f t="shared" si="79"/>
        <v>0.09</v>
      </c>
      <c r="AK39" s="303">
        <f t="shared" si="61"/>
        <v>3875.3256693589974</v>
      </c>
      <c r="AL39" s="302">
        <f t="shared" si="17"/>
        <v>11.884249613454314</v>
      </c>
      <c r="AM39" s="304">
        <f t="shared" si="80"/>
        <v>11602.208508850084</v>
      </c>
      <c r="AN39" s="285">
        <f t="shared" si="81"/>
        <v>28.5</v>
      </c>
      <c r="AO39" s="303">
        <f t="shared" si="82"/>
        <v>9.5</v>
      </c>
      <c r="AP39" s="285">
        <f t="shared" si="83"/>
        <v>19</v>
      </c>
      <c r="AQ39" s="285">
        <f t="shared" si="84"/>
        <v>19</v>
      </c>
      <c r="AR39" s="284">
        <f t="shared" si="85"/>
        <v>0.99693335460618981</v>
      </c>
      <c r="AS39" s="284">
        <f t="shared" si="86"/>
        <v>0.66666666666666663</v>
      </c>
      <c r="AT39" s="284">
        <f t="shared" si="87"/>
        <v>7046.4381445661584</v>
      </c>
      <c r="AU39" s="318">
        <f t="shared" si="88"/>
        <v>1002.3268294065541</v>
      </c>
      <c r="AV39" s="318">
        <f t="shared" si="48"/>
        <v>1001.8483522398551</v>
      </c>
      <c r="AW39" s="318">
        <f t="shared" si="89"/>
        <v>9.5373441283054734E-4</v>
      </c>
      <c r="AX39" s="318">
        <f t="shared" si="50"/>
        <v>9.1220913639898367E-4</v>
      </c>
      <c r="AY39" s="320">
        <f t="shared" si="90"/>
        <v>6375.474913375223</v>
      </c>
      <c r="AZ39" s="321">
        <f t="shared" si="51"/>
        <v>5.1616546145636333</v>
      </c>
      <c r="BA39" s="321">
        <f t="shared" si="24"/>
        <v>9.9918071028807613E-3</v>
      </c>
      <c r="BB39" s="322">
        <f t="shared" si="52"/>
        <v>296.14999999999998</v>
      </c>
      <c r="BC39" s="323">
        <f t="shared" si="25"/>
        <v>1001.8490507300163</v>
      </c>
      <c r="BD39" s="324">
        <f t="shared" si="26"/>
        <v>9.5236944304824447E-4</v>
      </c>
      <c r="BE39" s="325">
        <f t="shared" si="91"/>
        <v>0.95646717194392306</v>
      </c>
      <c r="BF39" s="325">
        <f t="shared" si="27"/>
        <v>0.92005881369075082</v>
      </c>
      <c r="BG39" s="325">
        <f t="shared" si="28"/>
        <v>0.94611025477432009</v>
      </c>
      <c r="BH39" s="305">
        <f t="shared" si="29"/>
        <v>7.3606125487449354</v>
      </c>
      <c r="BI39" s="298">
        <f t="shared" si="30"/>
        <v>1</v>
      </c>
      <c r="BJ39" s="298">
        <f t="shared" si="92"/>
        <v>1.0599494953280075</v>
      </c>
      <c r="BK39" s="298">
        <f t="shared" si="31"/>
        <v>1.0034476995468529</v>
      </c>
      <c r="BL39" s="298">
        <f t="shared" si="32"/>
        <v>0.99642908828184151</v>
      </c>
    </row>
    <row r="40" spans="1:64" ht="15.75">
      <c r="A40" s="315"/>
      <c r="B40" s="266"/>
      <c r="C40" s="132"/>
      <c r="D40" s="111"/>
      <c r="E40" s="111"/>
      <c r="F40" s="111"/>
      <c r="G40" s="176"/>
      <c r="H40" s="176"/>
      <c r="I40" s="176"/>
      <c r="J40" s="176"/>
      <c r="K40" s="176"/>
      <c r="L40" s="267">
        <f t="shared" si="0"/>
        <v>0</v>
      </c>
      <c r="M40" s="267">
        <f t="shared" si="1"/>
        <v>0</v>
      </c>
      <c r="N40" s="110"/>
      <c r="O40" s="168">
        <f t="shared" si="68"/>
        <v>0</v>
      </c>
      <c r="P40" s="168" t="str">
        <f t="shared" si="69"/>
        <v/>
      </c>
      <c r="Q40" s="107" t="str">
        <f t="shared" si="70"/>
        <v/>
      </c>
      <c r="R40" s="156" t="str">
        <f t="shared" si="71"/>
        <v/>
      </c>
      <c r="S40" s="101" t="str">
        <f t="shared" si="72"/>
        <v/>
      </c>
      <c r="T40" s="102" t="str">
        <f t="shared" si="73"/>
        <v/>
      </c>
      <c r="U40" s="102" t="str">
        <f t="shared" si="74"/>
        <v/>
      </c>
      <c r="V40" s="297">
        <f t="shared" si="6"/>
        <v>0</v>
      </c>
      <c r="W40" s="284"/>
      <c r="X40" s="284"/>
      <c r="Y40" s="299" t="str">
        <f t="shared" si="7"/>
        <v/>
      </c>
      <c r="Z40" s="298">
        <f t="shared" si="8"/>
        <v>0</v>
      </c>
      <c r="AA40" s="298">
        <f t="shared" si="9"/>
        <v>0</v>
      </c>
      <c r="AB40" s="298">
        <f t="shared" si="10"/>
        <v>0</v>
      </c>
      <c r="AC40" s="300">
        <f t="shared" si="11"/>
        <v>0</v>
      </c>
      <c r="AD40" s="300">
        <f t="shared" si="12"/>
        <v>0</v>
      </c>
      <c r="AE40" s="301">
        <f t="shared" si="37"/>
        <v>0</v>
      </c>
      <c r="AF40" s="301">
        <f t="shared" si="75"/>
        <v>0</v>
      </c>
      <c r="AG40" s="298">
        <f t="shared" si="76"/>
        <v>0</v>
      </c>
      <c r="AH40" s="302">
        <f t="shared" si="77"/>
        <v>0</v>
      </c>
      <c r="AI40" s="302">
        <f t="shared" si="78"/>
        <v>0</v>
      </c>
      <c r="AJ40" s="302">
        <f t="shared" si="79"/>
        <v>0</v>
      </c>
      <c r="AK40" s="303">
        <f t="shared" si="61"/>
        <v>0</v>
      </c>
      <c r="AL40" s="302">
        <f t="shared" si="17"/>
        <v>0</v>
      </c>
      <c r="AM40" s="304">
        <f t="shared" si="80"/>
        <v>0</v>
      </c>
      <c r="AN40" s="285">
        <f t="shared" si="81"/>
        <v>0</v>
      </c>
      <c r="AO40" s="303">
        <f t="shared" si="82"/>
        <v>0</v>
      </c>
      <c r="AP40" s="285">
        <f t="shared" si="83"/>
        <v>0</v>
      </c>
      <c r="AQ40" s="285">
        <f t="shared" si="84"/>
        <v>0</v>
      </c>
      <c r="AR40" s="284">
        <f t="shared" si="85"/>
        <v>0</v>
      </c>
      <c r="AS40" s="284">
        <f t="shared" si="86"/>
        <v>0</v>
      </c>
      <c r="AT40" s="284">
        <f t="shared" si="87"/>
        <v>0</v>
      </c>
      <c r="AU40" s="318">
        <f t="shared" si="88"/>
        <v>0</v>
      </c>
      <c r="AV40" s="318">
        <f t="shared" si="48"/>
        <v>0</v>
      </c>
      <c r="AW40" s="318">
        <f t="shared" si="89"/>
        <v>0</v>
      </c>
      <c r="AX40" s="318">
        <f t="shared" si="50"/>
        <v>0</v>
      </c>
      <c r="AY40" s="320">
        <f t="shared" si="90"/>
        <v>0</v>
      </c>
      <c r="AZ40" s="321">
        <f t="shared" si="51"/>
        <v>0</v>
      </c>
      <c r="BA40" s="321">
        <f t="shared" si="24"/>
        <v>0</v>
      </c>
      <c r="BB40" s="322">
        <f t="shared" si="52"/>
        <v>0</v>
      </c>
      <c r="BC40" s="323">
        <f t="shared" si="25"/>
        <v>0</v>
      </c>
      <c r="BD40" s="324">
        <f t="shared" si="26"/>
        <v>0</v>
      </c>
      <c r="BE40" s="325">
        <f t="shared" si="91"/>
        <v>0</v>
      </c>
      <c r="BF40" s="325">
        <f t="shared" si="27"/>
        <v>0</v>
      </c>
      <c r="BG40" s="325">
        <f t="shared" si="28"/>
        <v>0</v>
      </c>
      <c r="BH40" s="305">
        <f t="shared" si="29"/>
        <v>0</v>
      </c>
      <c r="BI40" s="298">
        <f t="shared" si="30"/>
        <v>0</v>
      </c>
      <c r="BJ40" s="298">
        <f t="shared" si="92"/>
        <v>0</v>
      </c>
      <c r="BK40" s="298">
        <f t="shared" si="31"/>
        <v>0</v>
      </c>
      <c r="BL40" s="298">
        <f t="shared" si="32"/>
        <v>0</v>
      </c>
    </row>
    <row r="41" spans="1:64" ht="15.75">
      <c r="A41" s="315"/>
      <c r="B41" s="266"/>
      <c r="C41" s="132"/>
      <c r="D41" s="111"/>
      <c r="E41" s="111"/>
      <c r="F41" s="111"/>
      <c r="G41" s="176"/>
      <c r="H41" s="176"/>
      <c r="I41" s="176"/>
      <c r="J41" s="176"/>
      <c r="K41" s="176"/>
      <c r="L41" s="267"/>
      <c r="M41" s="267">
        <f t="shared" si="1"/>
        <v>0</v>
      </c>
      <c r="N41" s="110"/>
      <c r="O41" s="168">
        <f t="shared" si="68"/>
        <v>0</v>
      </c>
      <c r="P41" s="168" t="str">
        <f t="shared" si="69"/>
        <v/>
      </c>
      <c r="Q41" s="107" t="str">
        <f t="shared" si="70"/>
        <v/>
      </c>
      <c r="R41" s="156" t="str">
        <f t="shared" si="71"/>
        <v/>
      </c>
      <c r="S41" s="101" t="str">
        <f t="shared" si="72"/>
        <v/>
      </c>
      <c r="T41" s="102" t="str">
        <f t="shared" si="73"/>
        <v/>
      </c>
      <c r="U41" s="102" t="str">
        <f t="shared" si="74"/>
        <v/>
      </c>
      <c r="V41" s="297">
        <f t="shared" si="6"/>
        <v>0</v>
      </c>
      <c r="W41" s="284"/>
      <c r="X41" s="284"/>
      <c r="Y41" s="299" t="str">
        <f>IF(D41&gt;0,IF(TempUnits="F",(D41-32)*5/9,D41),"")</f>
        <v/>
      </c>
      <c r="Z41" s="298">
        <f t="shared" si="8"/>
        <v>0</v>
      </c>
      <c r="AA41" s="298">
        <f t="shared" si="9"/>
        <v>0</v>
      </c>
      <c r="AB41" s="298">
        <f t="shared" si="10"/>
        <v>0</v>
      </c>
      <c r="AC41" s="300">
        <f t="shared" si="11"/>
        <v>0</v>
      </c>
      <c r="AD41" s="300">
        <f t="shared" si="12"/>
        <v>0</v>
      </c>
      <c r="AE41" s="301">
        <f t="shared" si="37"/>
        <v>0</v>
      </c>
      <c r="AF41" s="301">
        <f t="shared" si="75"/>
        <v>0</v>
      </c>
      <c r="AG41" s="298">
        <f t="shared" si="76"/>
        <v>0</v>
      </c>
      <c r="AH41" s="302">
        <f t="shared" si="77"/>
        <v>0</v>
      </c>
      <c r="AI41" s="302">
        <f t="shared" si="78"/>
        <v>0</v>
      </c>
      <c r="AJ41" s="302">
        <f t="shared" si="79"/>
        <v>0</v>
      </c>
      <c r="AK41" s="303">
        <f t="shared" si="61"/>
        <v>0</v>
      </c>
      <c r="AL41" s="302">
        <f t="shared" si="17"/>
        <v>0</v>
      </c>
      <c r="AM41" s="304">
        <f t="shared" si="80"/>
        <v>0</v>
      </c>
      <c r="AN41" s="285">
        <f t="shared" si="81"/>
        <v>0</v>
      </c>
      <c r="AO41" s="303">
        <f t="shared" si="82"/>
        <v>0</v>
      </c>
      <c r="AP41" s="285">
        <f t="shared" si="83"/>
        <v>0</v>
      </c>
      <c r="AQ41" s="285">
        <f t="shared" si="84"/>
        <v>0</v>
      </c>
      <c r="AR41" s="284">
        <f t="shared" si="85"/>
        <v>0</v>
      </c>
      <c r="AS41" s="284">
        <f t="shared" si="86"/>
        <v>0</v>
      </c>
      <c r="AT41" s="284">
        <f t="shared" si="87"/>
        <v>0</v>
      </c>
      <c r="AU41" s="318">
        <f t="shared" si="88"/>
        <v>0</v>
      </c>
      <c r="AV41" s="318">
        <f t="shared" si="48"/>
        <v>0</v>
      </c>
      <c r="AW41" s="318">
        <f t="shared" si="89"/>
        <v>0</v>
      </c>
      <c r="AX41" s="318">
        <f t="shared" si="50"/>
        <v>0</v>
      </c>
      <c r="AY41" s="320">
        <f t="shared" si="90"/>
        <v>0</v>
      </c>
      <c r="AZ41" s="321">
        <f t="shared" si="51"/>
        <v>0</v>
      </c>
      <c r="BA41" s="321">
        <f t="shared" si="24"/>
        <v>0</v>
      </c>
      <c r="BB41" s="322">
        <f t="shared" si="52"/>
        <v>0</v>
      </c>
      <c r="BC41" s="323">
        <f t="shared" si="25"/>
        <v>0</v>
      </c>
      <c r="BD41" s="324">
        <f t="shared" si="26"/>
        <v>0</v>
      </c>
      <c r="BE41" s="325">
        <f t="shared" si="91"/>
        <v>0</v>
      </c>
      <c r="BF41" s="325">
        <f t="shared" si="27"/>
        <v>0</v>
      </c>
      <c r="BG41" s="325">
        <f t="shared" si="28"/>
        <v>0</v>
      </c>
      <c r="BH41" s="305">
        <f t="shared" si="29"/>
        <v>0</v>
      </c>
      <c r="BI41" s="298">
        <f t="shared" si="30"/>
        <v>0</v>
      </c>
      <c r="BJ41" s="298">
        <f t="shared" si="92"/>
        <v>0</v>
      </c>
      <c r="BK41" s="298">
        <f t="shared" si="31"/>
        <v>0</v>
      </c>
      <c r="BL41" s="298">
        <f t="shared" si="32"/>
        <v>0</v>
      </c>
    </row>
    <row r="42" spans="1:64" ht="15.75">
      <c r="A42" s="315"/>
      <c r="B42" s="266"/>
      <c r="C42" s="132"/>
      <c r="D42" s="111"/>
      <c r="E42" s="111"/>
      <c r="F42" s="111"/>
      <c r="G42" s="176"/>
      <c r="H42" s="176"/>
      <c r="I42" s="176"/>
      <c r="J42" s="176"/>
      <c r="K42" s="176"/>
      <c r="L42" s="267"/>
      <c r="M42" s="267">
        <f t="shared" si="1"/>
        <v>0</v>
      </c>
      <c r="N42" s="110"/>
      <c r="O42" s="168">
        <f t="shared" si="68"/>
        <v>0</v>
      </c>
      <c r="P42" s="168" t="str">
        <f t="shared" si="69"/>
        <v/>
      </c>
      <c r="Q42" s="107" t="str">
        <f t="shared" si="70"/>
        <v/>
      </c>
      <c r="R42" s="156" t="str">
        <f t="shared" si="71"/>
        <v/>
      </c>
      <c r="S42" s="101" t="str">
        <f t="shared" si="72"/>
        <v/>
      </c>
      <c r="T42" s="102" t="str">
        <f t="shared" si="73"/>
        <v/>
      </c>
      <c r="U42" s="102" t="str">
        <f t="shared" si="74"/>
        <v/>
      </c>
      <c r="V42" s="297">
        <f t="shared" si="6"/>
        <v>0</v>
      </c>
      <c r="W42" s="284"/>
      <c r="X42" s="284"/>
      <c r="Y42" s="299" t="str">
        <f t="shared" si="7"/>
        <v/>
      </c>
      <c r="Z42" s="298">
        <f t="shared" si="8"/>
        <v>0</v>
      </c>
      <c r="AA42" s="298">
        <f t="shared" si="9"/>
        <v>0</v>
      </c>
      <c r="AB42" s="298">
        <f t="shared" si="10"/>
        <v>0</v>
      </c>
      <c r="AC42" s="300">
        <f t="shared" si="11"/>
        <v>0</v>
      </c>
      <c r="AD42" s="300">
        <f t="shared" si="12"/>
        <v>0</v>
      </c>
      <c r="AE42" s="301">
        <f t="shared" si="37"/>
        <v>0</v>
      </c>
      <c r="AF42" s="301">
        <f t="shared" si="75"/>
        <v>0</v>
      </c>
      <c r="AG42" s="298">
        <f t="shared" si="76"/>
        <v>0</v>
      </c>
      <c r="AH42" s="302">
        <f t="shared" si="77"/>
        <v>0</v>
      </c>
      <c r="AI42" s="302">
        <f t="shared" si="78"/>
        <v>0</v>
      </c>
      <c r="AJ42" s="302">
        <f t="shared" si="79"/>
        <v>0</v>
      </c>
      <c r="AK42" s="303">
        <f t="shared" si="61"/>
        <v>0</v>
      </c>
      <c r="AL42" s="302">
        <f t="shared" si="17"/>
        <v>0</v>
      </c>
      <c r="AM42" s="304">
        <f t="shared" si="80"/>
        <v>0</v>
      </c>
      <c r="AN42" s="285">
        <f t="shared" si="81"/>
        <v>0</v>
      </c>
      <c r="AO42" s="303">
        <f t="shared" si="82"/>
        <v>0</v>
      </c>
      <c r="AP42" s="285">
        <f t="shared" si="83"/>
        <v>0</v>
      </c>
      <c r="AQ42" s="285">
        <f t="shared" si="84"/>
        <v>0</v>
      </c>
      <c r="AR42" s="284">
        <f t="shared" si="85"/>
        <v>0</v>
      </c>
      <c r="AS42" s="284">
        <f t="shared" si="86"/>
        <v>0</v>
      </c>
      <c r="AT42" s="284">
        <f t="shared" si="87"/>
        <v>0</v>
      </c>
      <c r="AU42" s="318">
        <f t="shared" si="88"/>
        <v>0</v>
      </c>
      <c r="AV42" s="318">
        <f t="shared" si="48"/>
        <v>0</v>
      </c>
      <c r="AW42" s="318">
        <f t="shared" si="89"/>
        <v>0</v>
      </c>
      <c r="AX42" s="318">
        <f t="shared" si="50"/>
        <v>0</v>
      </c>
      <c r="AY42" s="320">
        <f t="shared" si="90"/>
        <v>0</v>
      </c>
      <c r="AZ42" s="321">
        <f t="shared" si="51"/>
        <v>0</v>
      </c>
      <c r="BA42" s="321">
        <f t="shared" si="24"/>
        <v>0</v>
      </c>
      <c r="BB42" s="322">
        <f t="shared" si="52"/>
        <v>0</v>
      </c>
      <c r="BC42" s="323">
        <f t="shared" si="25"/>
        <v>0</v>
      </c>
      <c r="BD42" s="324">
        <f t="shared" si="26"/>
        <v>0</v>
      </c>
      <c r="BE42" s="325">
        <f t="shared" si="91"/>
        <v>0</v>
      </c>
      <c r="BF42" s="325">
        <f t="shared" si="27"/>
        <v>0</v>
      </c>
      <c r="BG42" s="325">
        <f t="shared" si="28"/>
        <v>0</v>
      </c>
      <c r="BH42" s="305">
        <f t="shared" si="29"/>
        <v>0</v>
      </c>
      <c r="BI42" s="298">
        <f t="shared" si="30"/>
        <v>0</v>
      </c>
      <c r="BJ42" s="298">
        <f t="shared" si="92"/>
        <v>0</v>
      </c>
      <c r="BK42" s="298">
        <f t="shared" si="31"/>
        <v>0</v>
      </c>
      <c r="BL42" s="298">
        <f t="shared" si="32"/>
        <v>0</v>
      </c>
    </row>
    <row r="43" spans="1:64" ht="15.75">
      <c r="A43" s="315"/>
      <c r="B43" s="266"/>
      <c r="C43" s="132"/>
      <c r="D43" s="111"/>
      <c r="E43" s="111"/>
      <c r="F43" s="111"/>
      <c r="G43" s="176"/>
      <c r="H43" s="176"/>
      <c r="I43" s="176"/>
      <c r="J43" s="176"/>
      <c r="K43" s="176"/>
      <c r="L43" s="267"/>
      <c r="M43" s="267">
        <f t="shared" si="1"/>
        <v>0</v>
      </c>
      <c r="N43" s="110"/>
      <c r="O43" s="168">
        <f t="shared" si="68"/>
        <v>0</v>
      </c>
      <c r="P43" s="168" t="str">
        <f t="shared" si="69"/>
        <v/>
      </c>
      <c r="Q43" s="107" t="str">
        <f t="shared" si="70"/>
        <v/>
      </c>
      <c r="R43" s="156" t="str">
        <f t="shared" si="71"/>
        <v/>
      </c>
      <c r="S43" s="101" t="str">
        <f t="shared" si="72"/>
        <v/>
      </c>
      <c r="T43" s="102" t="str">
        <f t="shared" si="73"/>
        <v/>
      </c>
      <c r="U43" s="102" t="str">
        <f t="shared" si="74"/>
        <v/>
      </c>
      <c r="V43" s="297">
        <f t="shared" si="6"/>
        <v>0</v>
      </c>
      <c r="W43" s="284"/>
      <c r="X43" s="284"/>
      <c r="Y43" s="299" t="str">
        <f t="shared" si="7"/>
        <v/>
      </c>
      <c r="Z43" s="298">
        <f t="shared" si="8"/>
        <v>0</v>
      </c>
      <c r="AA43" s="298">
        <f t="shared" si="9"/>
        <v>0</v>
      </c>
      <c r="AB43" s="298">
        <f t="shared" si="10"/>
        <v>0</v>
      </c>
      <c r="AC43" s="300">
        <f t="shared" si="11"/>
        <v>0</v>
      </c>
      <c r="AD43" s="300">
        <f t="shared" si="12"/>
        <v>0</v>
      </c>
      <c r="AE43" s="301">
        <f t="shared" si="37"/>
        <v>0</v>
      </c>
      <c r="AF43" s="301">
        <f t="shared" si="75"/>
        <v>0</v>
      </c>
      <c r="AG43" s="298">
        <f t="shared" si="76"/>
        <v>0</v>
      </c>
      <c r="AH43" s="302">
        <f t="shared" si="77"/>
        <v>0</v>
      </c>
      <c r="AI43" s="302">
        <f t="shared" si="78"/>
        <v>0</v>
      </c>
      <c r="AJ43" s="302">
        <f t="shared" si="79"/>
        <v>0</v>
      </c>
      <c r="AK43" s="303">
        <f t="shared" si="61"/>
        <v>0</v>
      </c>
      <c r="AL43" s="302">
        <f t="shared" si="17"/>
        <v>0</v>
      </c>
      <c r="AM43" s="304">
        <f t="shared" si="80"/>
        <v>0</v>
      </c>
      <c r="AN43" s="285">
        <f t="shared" si="81"/>
        <v>0</v>
      </c>
      <c r="AO43" s="303">
        <f t="shared" si="82"/>
        <v>0</v>
      </c>
      <c r="AP43" s="285">
        <f t="shared" si="83"/>
        <v>0</v>
      </c>
      <c r="AQ43" s="285">
        <f t="shared" si="84"/>
        <v>0</v>
      </c>
      <c r="AR43" s="284">
        <f t="shared" si="85"/>
        <v>0</v>
      </c>
      <c r="AS43" s="284">
        <f t="shared" si="86"/>
        <v>0</v>
      </c>
      <c r="AT43" s="284">
        <f t="shared" si="87"/>
        <v>0</v>
      </c>
      <c r="AU43" s="318">
        <f t="shared" si="88"/>
        <v>0</v>
      </c>
      <c r="AV43" s="318">
        <f t="shared" si="48"/>
        <v>0</v>
      </c>
      <c r="AW43" s="318">
        <f t="shared" si="89"/>
        <v>0</v>
      </c>
      <c r="AX43" s="318">
        <f t="shared" si="50"/>
        <v>0</v>
      </c>
      <c r="AY43" s="320">
        <f t="shared" si="90"/>
        <v>0</v>
      </c>
      <c r="AZ43" s="321">
        <f t="shared" si="51"/>
        <v>0</v>
      </c>
      <c r="BA43" s="321">
        <f t="shared" si="24"/>
        <v>0</v>
      </c>
      <c r="BB43" s="322">
        <f t="shared" si="52"/>
        <v>0</v>
      </c>
      <c r="BC43" s="323">
        <f t="shared" si="25"/>
        <v>0</v>
      </c>
      <c r="BD43" s="324">
        <f t="shared" si="26"/>
        <v>0</v>
      </c>
      <c r="BE43" s="325">
        <f t="shared" si="91"/>
        <v>0</v>
      </c>
      <c r="BF43" s="325">
        <f t="shared" si="27"/>
        <v>0</v>
      </c>
      <c r="BG43" s="325">
        <f t="shared" si="28"/>
        <v>0</v>
      </c>
      <c r="BH43" s="305">
        <f t="shared" si="29"/>
        <v>0</v>
      </c>
      <c r="BI43" s="298">
        <f t="shared" si="30"/>
        <v>0</v>
      </c>
      <c r="BJ43" s="298">
        <f t="shared" si="92"/>
        <v>0</v>
      </c>
      <c r="BK43" s="298">
        <f t="shared" si="31"/>
        <v>0</v>
      </c>
      <c r="BL43" s="298">
        <f t="shared" si="32"/>
        <v>0</v>
      </c>
    </row>
    <row r="44" spans="1:64" ht="15.75">
      <c r="A44" s="315"/>
      <c r="B44" s="266"/>
      <c r="C44" s="132"/>
      <c r="D44" s="111"/>
      <c r="E44" s="111"/>
      <c r="F44" s="111"/>
      <c r="G44" s="176"/>
      <c r="H44" s="176"/>
      <c r="I44" s="176"/>
      <c r="J44" s="176"/>
      <c r="K44" s="176"/>
      <c r="L44" s="267"/>
      <c r="M44" s="267">
        <f t="shared" si="1"/>
        <v>0</v>
      </c>
      <c r="N44" s="110"/>
      <c r="O44" s="168">
        <f t="shared" si="68"/>
        <v>0</v>
      </c>
      <c r="P44" s="168" t="str">
        <f t="shared" si="69"/>
        <v/>
      </c>
      <c r="Q44" s="107" t="str">
        <f t="shared" si="70"/>
        <v/>
      </c>
      <c r="R44" s="156" t="str">
        <f t="shared" si="71"/>
        <v/>
      </c>
      <c r="S44" s="101" t="str">
        <f t="shared" si="72"/>
        <v/>
      </c>
      <c r="T44" s="102" t="str">
        <f t="shared" si="73"/>
        <v/>
      </c>
      <c r="U44" s="102" t="str">
        <f t="shared" si="74"/>
        <v/>
      </c>
      <c r="V44" s="297">
        <f t="shared" si="6"/>
        <v>0</v>
      </c>
      <c r="W44" s="284"/>
      <c r="X44" s="284"/>
      <c r="Y44" s="299" t="str">
        <f t="shared" si="7"/>
        <v/>
      </c>
      <c r="Z44" s="298">
        <f t="shared" si="8"/>
        <v>0</v>
      </c>
      <c r="AA44" s="298">
        <f t="shared" si="9"/>
        <v>0</v>
      </c>
      <c r="AB44" s="298">
        <f t="shared" si="10"/>
        <v>0</v>
      </c>
      <c r="AC44" s="300">
        <f t="shared" si="11"/>
        <v>0</v>
      </c>
      <c r="AD44" s="300">
        <f t="shared" si="12"/>
        <v>0</v>
      </c>
      <c r="AE44" s="301">
        <f t="shared" si="37"/>
        <v>0</v>
      </c>
      <c r="AF44" s="301">
        <f t="shared" si="75"/>
        <v>0</v>
      </c>
      <c r="AG44" s="298">
        <f t="shared" si="76"/>
        <v>0</v>
      </c>
      <c r="AH44" s="302">
        <f t="shared" si="77"/>
        <v>0</v>
      </c>
      <c r="AI44" s="302">
        <f t="shared" si="78"/>
        <v>0</v>
      </c>
      <c r="AJ44" s="302">
        <f t="shared" si="79"/>
        <v>0</v>
      </c>
      <c r="AK44" s="303">
        <f t="shared" si="61"/>
        <v>0</v>
      </c>
      <c r="AL44" s="302">
        <f t="shared" si="17"/>
        <v>0</v>
      </c>
      <c r="AM44" s="304">
        <f t="shared" si="80"/>
        <v>0</v>
      </c>
      <c r="AN44" s="285">
        <f t="shared" si="81"/>
        <v>0</v>
      </c>
      <c r="AO44" s="303">
        <f t="shared" si="82"/>
        <v>0</v>
      </c>
      <c r="AP44" s="285">
        <f t="shared" si="83"/>
        <v>0</v>
      </c>
      <c r="AQ44" s="285">
        <f t="shared" si="84"/>
        <v>0</v>
      </c>
      <c r="AR44" s="284">
        <f t="shared" si="85"/>
        <v>0</v>
      </c>
      <c r="AS44" s="284">
        <f t="shared" si="86"/>
        <v>0</v>
      </c>
      <c r="AT44" s="284">
        <f t="shared" si="87"/>
        <v>0</v>
      </c>
      <c r="AU44" s="318">
        <f t="shared" si="88"/>
        <v>0</v>
      </c>
      <c r="AV44" s="318">
        <f t="shared" si="48"/>
        <v>0</v>
      </c>
      <c r="AW44" s="318">
        <f t="shared" si="89"/>
        <v>0</v>
      </c>
      <c r="AX44" s="318">
        <f t="shared" si="50"/>
        <v>0</v>
      </c>
      <c r="AY44" s="320">
        <f t="shared" si="90"/>
        <v>0</v>
      </c>
      <c r="AZ44" s="321">
        <f t="shared" si="51"/>
        <v>0</v>
      </c>
      <c r="BA44" s="321">
        <f t="shared" si="24"/>
        <v>0</v>
      </c>
      <c r="BB44" s="322">
        <f t="shared" si="52"/>
        <v>0</v>
      </c>
      <c r="BC44" s="323">
        <f t="shared" si="25"/>
        <v>0</v>
      </c>
      <c r="BD44" s="324">
        <f t="shared" si="26"/>
        <v>0</v>
      </c>
      <c r="BE44" s="325">
        <f t="shared" si="91"/>
        <v>0</v>
      </c>
      <c r="BF44" s="325">
        <f t="shared" si="27"/>
        <v>0</v>
      </c>
      <c r="BG44" s="325">
        <f t="shared" si="28"/>
        <v>0</v>
      </c>
      <c r="BH44" s="305">
        <f t="shared" si="29"/>
        <v>0</v>
      </c>
      <c r="BI44" s="298">
        <f t="shared" si="30"/>
        <v>0</v>
      </c>
      <c r="BJ44" s="298">
        <f t="shared" si="92"/>
        <v>0</v>
      </c>
      <c r="BK44" s="298">
        <f t="shared" si="31"/>
        <v>0</v>
      </c>
      <c r="BL44" s="298">
        <f t="shared" si="32"/>
        <v>0</v>
      </c>
    </row>
    <row r="45" spans="1:64" ht="15.75">
      <c r="A45" s="315"/>
      <c r="B45" s="266"/>
      <c r="C45" s="132"/>
      <c r="D45" s="111"/>
      <c r="E45" s="111"/>
      <c r="F45" s="111"/>
      <c r="G45" s="176"/>
      <c r="H45" s="176"/>
      <c r="I45" s="176"/>
      <c r="J45" s="176"/>
      <c r="K45" s="176"/>
      <c r="L45" s="267"/>
      <c r="M45" s="267">
        <f t="shared" si="1"/>
        <v>0</v>
      </c>
      <c r="N45" s="110"/>
      <c r="O45" s="168">
        <f t="shared" si="68"/>
        <v>0</v>
      </c>
      <c r="P45" s="168" t="str">
        <f t="shared" si="69"/>
        <v/>
      </c>
      <c r="Q45" s="107" t="str">
        <f t="shared" si="70"/>
        <v/>
      </c>
      <c r="R45" s="156" t="str">
        <f t="shared" si="71"/>
        <v/>
      </c>
      <c r="S45" s="101" t="str">
        <f t="shared" si="72"/>
        <v/>
      </c>
      <c r="T45" s="102" t="str">
        <f t="shared" si="73"/>
        <v/>
      </c>
      <c r="U45" s="102" t="str">
        <f t="shared" si="74"/>
        <v/>
      </c>
      <c r="V45" s="297">
        <f t="shared" si="6"/>
        <v>0</v>
      </c>
      <c r="W45" s="284"/>
      <c r="X45" s="284"/>
      <c r="Y45" s="299" t="str">
        <f t="shared" si="7"/>
        <v/>
      </c>
      <c r="Z45" s="298">
        <f t="shared" si="8"/>
        <v>0</v>
      </c>
      <c r="AA45" s="298">
        <f t="shared" si="9"/>
        <v>0</v>
      </c>
      <c r="AB45" s="298">
        <f t="shared" si="10"/>
        <v>0</v>
      </c>
      <c r="AC45" s="300">
        <f t="shared" si="11"/>
        <v>0</v>
      </c>
      <c r="AD45" s="300">
        <f t="shared" si="12"/>
        <v>0</v>
      </c>
      <c r="AE45" s="301">
        <f t="shared" si="37"/>
        <v>0</v>
      </c>
      <c r="AF45" s="301">
        <f t="shared" si="75"/>
        <v>0</v>
      </c>
      <c r="AG45" s="298">
        <f t="shared" si="76"/>
        <v>0</v>
      </c>
      <c r="AH45" s="302">
        <f t="shared" si="77"/>
        <v>0</v>
      </c>
      <c r="AI45" s="302">
        <f t="shared" si="78"/>
        <v>0</v>
      </c>
      <c r="AJ45" s="302">
        <f t="shared" si="79"/>
        <v>0</v>
      </c>
      <c r="AK45" s="303">
        <f t="shared" si="61"/>
        <v>0</v>
      </c>
      <c r="AL45" s="302">
        <f t="shared" si="17"/>
        <v>0</v>
      </c>
      <c r="AM45" s="304">
        <f t="shared" si="80"/>
        <v>0</v>
      </c>
      <c r="AN45" s="285">
        <f t="shared" si="81"/>
        <v>0</v>
      </c>
      <c r="AO45" s="303">
        <f t="shared" si="82"/>
        <v>0</v>
      </c>
      <c r="AP45" s="285">
        <f t="shared" si="83"/>
        <v>0</v>
      </c>
      <c r="AQ45" s="285">
        <f t="shared" si="84"/>
        <v>0</v>
      </c>
      <c r="AR45" s="284">
        <f t="shared" si="85"/>
        <v>0</v>
      </c>
      <c r="AS45" s="284">
        <f t="shared" si="86"/>
        <v>0</v>
      </c>
      <c r="AT45" s="284">
        <f t="shared" si="87"/>
        <v>0</v>
      </c>
      <c r="AU45" s="318">
        <f t="shared" si="88"/>
        <v>0</v>
      </c>
      <c r="AV45" s="318">
        <f t="shared" si="48"/>
        <v>0</v>
      </c>
      <c r="AW45" s="318">
        <f t="shared" si="89"/>
        <v>0</v>
      </c>
      <c r="AX45" s="318">
        <f t="shared" si="50"/>
        <v>0</v>
      </c>
      <c r="AY45" s="320">
        <f t="shared" si="90"/>
        <v>0</v>
      </c>
      <c r="AZ45" s="321">
        <f t="shared" si="51"/>
        <v>0</v>
      </c>
      <c r="BA45" s="321">
        <f t="shared" si="24"/>
        <v>0</v>
      </c>
      <c r="BB45" s="322">
        <f t="shared" si="52"/>
        <v>0</v>
      </c>
      <c r="BC45" s="323">
        <f t="shared" si="25"/>
        <v>0</v>
      </c>
      <c r="BD45" s="324">
        <f t="shared" si="26"/>
        <v>0</v>
      </c>
      <c r="BE45" s="325">
        <f t="shared" si="91"/>
        <v>0</v>
      </c>
      <c r="BF45" s="325">
        <f t="shared" si="27"/>
        <v>0</v>
      </c>
      <c r="BG45" s="325">
        <f t="shared" si="28"/>
        <v>0</v>
      </c>
      <c r="BH45" s="305">
        <f t="shared" si="29"/>
        <v>0</v>
      </c>
      <c r="BI45" s="298">
        <f t="shared" si="30"/>
        <v>0</v>
      </c>
      <c r="BJ45" s="298">
        <f t="shared" si="92"/>
        <v>0</v>
      </c>
      <c r="BK45" s="298">
        <f t="shared" si="31"/>
        <v>0</v>
      </c>
      <c r="BL45" s="298">
        <f t="shared" si="32"/>
        <v>0</v>
      </c>
    </row>
    <row r="46" spans="1:64" ht="15.75">
      <c r="A46" s="315"/>
      <c r="B46" s="266"/>
      <c r="C46" s="132"/>
      <c r="D46" s="111"/>
      <c r="E46" s="111"/>
      <c r="F46" s="111"/>
      <c r="G46" s="176"/>
      <c r="H46" s="176"/>
      <c r="I46" s="176"/>
      <c r="J46" s="176"/>
      <c r="K46" s="176"/>
      <c r="L46" s="267"/>
      <c r="M46" s="267">
        <f t="shared" si="1"/>
        <v>0</v>
      </c>
      <c r="N46" s="110"/>
      <c r="O46" s="168">
        <f t="shared" si="68"/>
        <v>0</v>
      </c>
      <c r="P46" s="168" t="str">
        <f t="shared" si="69"/>
        <v/>
      </c>
      <c r="Q46" s="107" t="str">
        <f t="shared" si="70"/>
        <v/>
      </c>
      <c r="R46" s="156" t="str">
        <f t="shared" si="71"/>
        <v/>
      </c>
      <c r="S46" s="101" t="str">
        <f t="shared" si="72"/>
        <v/>
      </c>
      <c r="T46" s="102" t="str">
        <f t="shared" si="73"/>
        <v/>
      </c>
      <c r="U46" s="102" t="str">
        <f t="shared" si="74"/>
        <v/>
      </c>
      <c r="V46" s="297">
        <f t="shared" si="6"/>
        <v>0</v>
      </c>
      <c r="W46" s="284"/>
      <c r="X46" s="284"/>
      <c r="Y46" s="299" t="str">
        <f t="shared" si="7"/>
        <v/>
      </c>
      <c r="Z46" s="298">
        <f t="shared" si="8"/>
        <v>0</v>
      </c>
      <c r="AA46" s="298">
        <f t="shared" si="9"/>
        <v>0</v>
      </c>
      <c r="AB46" s="298">
        <f t="shared" si="10"/>
        <v>0</v>
      </c>
      <c r="AC46" s="300">
        <f t="shared" si="11"/>
        <v>0</v>
      </c>
      <c r="AD46" s="300">
        <f t="shared" si="12"/>
        <v>0</v>
      </c>
      <c r="AE46" s="301">
        <f t="shared" si="37"/>
        <v>0</v>
      </c>
      <c r="AF46" s="301">
        <f t="shared" si="75"/>
        <v>0</v>
      </c>
      <c r="AG46" s="298">
        <f t="shared" si="76"/>
        <v>0</v>
      </c>
      <c r="AH46" s="302">
        <f t="shared" si="77"/>
        <v>0</v>
      </c>
      <c r="AI46" s="302">
        <f t="shared" si="78"/>
        <v>0</v>
      </c>
      <c r="AJ46" s="302">
        <f t="shared" si="79"/>
        <v>0</v>
      </c>
      <c r="AK46" s="303">
        <f t="shared" si="61"/>
        <v>0</v>
      </c>
      <c r="AL46" s="302">
        <f t="shared" si="17"/>
        <v>0</v>
      </c>
      <c r="AM46" s="304">
        <f t="shared" si="80"/>
        <v>0</v>
      </c>
      <c r="AN46" s="285">
        <f t="shared" si="81"/>
        <v>0</v>
      </c>
      <c r="AO46" s="303">
        <f t="shared" si="82"/>
        <v>0</v>
      </c>
      <c r="AP46" s="285">
        <f t="shared" si="83"/>
        <v>0</v>
      </c>
      <c r="AQ46" s="285">
        <f t="shared" si="84"/>
        <v>0</v>
      </c>
      <c r="AR46" s="284">
        <f t="shared" si="85"/>
        <v>0</v>
      </c>
      <c r="AS46" s="284">
        <f t="shared" si="86"/>
        <v>0</v>
      </c>
      <c r="AT46" s="284">
        <f t="shared" si="87"/>
        <v>0</v>
      </c>
      <c r="AU46" s="318">
        <f t="shared" si="88"/>
        <v>0</v>
      </c>
      <c r="AV46" s="318">
        <f t="shared" si="48"/>
        <v>0</v>
      </c>
      <c r="AW46" s="318">
        <f t="shared" si="89"/>
        <v>0</v>
      </c>
      <c r="AX46" s="318">
        <f t="shared" si="50"/>
        <v>0</v>
      </c>
      <c r="AY46" s="320">
        <f t="shared" si="90"/>
        <v>0</v>
      </c>
      <c r="AZ46" s="321">
        <f t="shared" si="51"/>
        <v>0</v>
      </c>
      <c r="BA46" s="321">
        <f t="shared" si="24"/>
        <v>0</v>
      </c>
      <c r="BB46" s="322">
        <f t="shared" si="52"/>
        <v>0</v>
      </c>
      <c r="BC46" s="323">
        <f t="shared" si="25"/>
        <v>0</v>
      </c>
      <c r="BD46" s="324">
        <f t="shared" si="26"/>
        <v>0</v>
      </c>
      <c r="BE46" s="325">
        <f t="shared" si="91"/>
        <v>0</v>
      </c>
      <c r="BF46" s="325">
        <f t="shared" si="27"/>
        <v>0</v>
      </c>
      <c r="BG46" s="325">
        <f t="shared" si="28"/>
        <v>0</v>
      </c>
      <c r="BH46" s="305">
        <f t="shared" si="29"/>
        <v>0</v>
      </c>
      <c r="BI46" s="298">
        <f t="shared" si="30"/>
        <v>0</v>
      </c>
      <c r="BJ46" s="298">
        <f t="shared" si="92"/>
        <v>0</v>
      </c>
      <c r="BK46" s="298">
        <f t="shared" si="31"/>
        <v>0</v>
      </c>
      <c r="BL46" s="298">
        <f t="shared" si="32"/>
        <v>0</v>
      </c>
    </row>
    <row r="47" spans="1:64" ht="15.75">
      <c r="A47" s="315"/>
      <c r="B47" s="266"/>
      <c r="C47" s="132"/>
      <c r="D47" s="111"/>
      <c r="E47" s="111"/>
      <c r="F47" s="111"/>
      <c r="G47" s="176"/>
      <c r="H47" s="176"/>
      <c r="I47" s="176"/>
      <c r="J47" s="176"/>
      <c r="K47" s="176"/>
      <c r="L47" s="267"/>
      <c r="M47" s="267">
        <f t="shared" si="1"/>
        <v>0</v>
      </c>
      <c r="N47" s="110"/>
      <c r="O47" s="168">
        <f t="shared" si="68"/>
        <v>0</v>
      </c>
      <c r="P47" s="168" t="str">
        <f t="shared" si="69"/>
        <v/>
      </c>
      <c r="Q47" s="107" t="str">
        <f t="shared" si="70"/>
        <v/>
      </c>
      <c r="R47" s="156" t="str">
        <f t="shared" si="71"/>
        <v/>
      </c>
      <c r="S47" s="101" t="str">
        <f t="shared" si="72"/>
        <v/>
      </c>
      <c r="T47" s="102" t="str">
        <f t="shared" si="73"/>
        <v/>
      </c>
      <c r="U47" s="102" t="str">
        <f t="shared" si="74"/>
        <v/>
      </c>
      <c r="V47" s="297">
        <f t="shared" si="6"/>
        <v>0</v>
      </c>
      <c r="W47" s="284"/>
      <c r="X47" s="284"/>
      <c r="Y47" s="299" t="str">
        <f t="shared" si="7"/>
        <v/>
      </c>
      <c r="Z47" s="298">
        <f t="shared" si="8"/>
        <v>0</v>
      </c>
      <c r="AA47" s="298">
        <f t="shared" si="9"/>
        <v>0</v>
      </c>
      <c r="AB47" s="298">
        <f t="shared" si="10"/>
        <v>0</v>
      </c>
      <c r="AC47" s="300">
        <f t="shared" si="11"/>
        <v>0</v>
      </c>
      <c r="AD47" s="300">
        <f t="shared" si="12"/>
        <v>0</v>
      </c>
      <c r="AE47" s="301">
        <f t="shared" si="37"/>
        <v>0</v>
      </c>
      <c r="AF47" s="301">
        <f t="shared" si="75"/>
        <v>0</v>
      </c>
      <c r="AG47" s="298">
        <f t="shared" si="76"/>
        <v>0</v>
      </c>
      <c r="AH47" s="302">
        <f t="shared" si="77"/>
        <v>0</v>
      </c>
      <c r="AI47" s="302">
        <f t="shared" si="78"/>
        <v>0</v>
      </c>
      <c r="AJ47" s="302">
        <f t="shared" si="79"/>
        <v>0</v>
      </c>
      <c r="AK47" s="303">
        <f t="shared" si="61"/>
        <v>0</v>
      </c>
      <c r="AL47" s="302">
        <f t="shared" si="17"/>
        <v>0</v>
      </c>
      <c r="AM47" s="304">
        <f t="shared" si="80"/>
        <v>0</v>
      </c>
      <c r="AN47" s="285">
        <f t="shared" si="81"/>
        <v>0</v>
      </c>
      <c r="AO47" s="303">
        <f t="shared" si="82"/>
        <v>0</v>
      </c>
      <c r="AP47" s="285">
        <f t="shared" si="83"/>
        <v>0</v>
      </c>
      <c r="AQ47" s="285">
        <f t="shared" si="84"/>
        <v>0</v>
      </c>
      <c r="AR47" s="284">
        <f t="shared" si="85"/>
        <v>0</v>
      </c>
      <c r="AS47" s="284">
        <f t="shared" si="86"/>
        <v>0</v>
      </c>
      <c r="AT47" s="284">
        <f t="shared" si="87"/>
        <v>0</v>
      </c>
      <c r="AU47" s="318">
        <f t="shared" si="88"/>
        <v>0</v>
      </c>
      <c r="AV47" s="318">
        <f t="shared" si="48"/>
        <v>0</v>
      </c>
      <c r="AW47" s="318">
        <f t="shared" si="89"/>
        <v>0</v>
      </c>
      <c r="AX47" s="318">
        <f t="shared" si="50"/>
        <v>0</v>
      </c>
      <c r="AY47" s="320">
        <f t="shared" si="90"/>
        <v>0</v>
      </c>
      <c r="AZ47" s="321">
        <f t="shared" si="51"/>
        <v>0</v>
      </c>
      <c r="BA47" s="321">
        <f t="shared" si="24"/>
        <v>0</v>
      </c>
      <c r="BB47" s="322">
        <f t="shared" si="52"/>
        <v>0</v>
      </c>
      <c r="BC47" s="323">
        <f t="shared" si="25"/>
        <v>0</v>
      </c>
      <c r="BD47" s="324">
        <f t="shared" si="26"/>
        <v>0</v>
      </c>
      <c r="BE47" s="325">
        <f t="shared" si="91"/>
        <v>0</v>
      </c>
      <c r="BF47" s="325">
        <f t="shared" si="27"/>
        <v>0</v>
      </c>
      <c r="BG47" s="325">
        <f t="shared" si="28"/>
        <v>0</v>
      </c>
      <c r="BH47" s="305">
        <f t="shared" si="29"/>
        <v>0</v>
      </c>
      <c r="BI47" s="298">
        <f t="shared" si="30"/>
        <v>0</v>
      </c>
      <c r="BJ47" s="298">
        <f t="shared" si="92"/>
        <v>0</v>
      </c>
      <c r="BK47" s="298">
        <f t="shared" si="31"/>
        <v>0</v>
      </c>
      <c r="BL47" s="298">
        <f t="shared" si="32"/>
        <v>0</v>
      </c>
    </row>
    <row r="48" spans="1:64" ht="15.75">
      <c r="A48" s="315"/>
      <c r="B48" s="266"/>
      <c r="C48" s="132"/>
      <c r="D48" s="111"/>
      <c r="E48" s="111"/>
      <c r="F48" s="111"/>
      <c r="G48" s="176"/>
      <c r="H48" s="176"/>
      <c r="I48" s="176"/>
      <c r="J48" s="176"/>
      <c r="K48" s="176"/>
      <c r="L48" s="267"/>
      <c r="M48" s="267">
        <f t="shared" si="1"/>
        <v>0</v>
      </c>
      <c r="N48" s="110"/>
      <c r="O48" s="168">
        <f t="shared" si="68"/>
        <v>0</v>
      </c>
      <c r="P48" s="168" t="str">
        <f t="shared" si="69"/>
        <v/>
      </c>
      <c r="Q48" s="107" t="str">
        <f t="shared" si="70"/>
        <v/>
      </c>
      <c r="R48" s="156" t="str">
        <f t="shared" si="71"/>
        <v/>
      </c>
      <c r="S48" s="101" t="str">
        <f t="shared" si="72"/>
        <v/>
      </c>
      <c r="T48" s="102" t="str">
        <f t="shared" si="73"/>
        <v/>
      </c>
      <c r="U48" s="102" t="str">
        <f t="shared" si="74"/>
        <v/>
      </c>
      <c r="V48" s="297">
        <f t="shared" si="6"/>
        <v>0</v>
      </c>
      <c r="W48" s="284"/>
      <c r="X48" s="284"/>
      <c r="Y48" s="299" t="str">
        <f t="shared" si="7"/>
        <v/>
      </c>
      <c r="Z48" s="298">
        <f t="shared" si="8"/>
        <v>0</v>
      </c>
      <c r="AA48" s="298">
        <f t="shared" si="9"/>
        <v>0</v>
      </c>
      <c r="AB48" s="298">
        <f t="shared" si="10"/>
        <v>0</v>
      </c>
      <c r="AC48" s="300">
        <f t="shared" si="11"/>
        <v>0</v>
      </c>
      <c r="AD48" s="300">
        <f t="shared" si="12"/>
        <v>0</v>
      </c>
      <c r="AE48" s="301">
        <f t="shared" si="37"/>
        <v>0</v>
      </c>
      <c r="AF48" s="301">
        <f t="shared" si="75"/>
        <v>0</v>
      </c>
      <c r="AG48" s="298">
        <f t="shared" si="76"/>
        <v>0</v>
      </c>
      <c r="AH48" s="302">
        <f t="shared" si="77"/>
        <v>0</v>
      </c>
      <c r="AI48" s="302">
        <f t="shared" si="78"/>
        <v>0</v>
      </c>
      <c r="AJ48" s="302">
        <f t="shared" si="79"/>
        <v>0</v>
      </c>
      <c r="AK48" s="303">
        <f t="shared" si="61"/>
        <v>0</v>
      </c>
      <c r="AL48" s="302">
        <f t="shared" si="17"/>
        <v>0</v>
      </c>
      <c r="AM48" s="304">
        <f t="shared" si="80"/>
        <v>0</v>
      </c>
      <c r="AN48" s="285">
        <f t="shared" si="81"/>
        <v>0</v>
      </c>
      <c r="AO48" s="303">
        <f t="shared" si="82"/>
        <v>0</v>
      </c>
      <c r="AP48" s="285">
        <f t="shared" si="83"/>
        <v>0</v>
      </c>
      <c r="AQ48" s="285">
        <f t="shared" si="84"/>
        <v>0</v>
      </c>
      <c r="AR48" s="284">
        <f t="shared" si="85"/>
        <v>0</v>
      </c>
      <c r="AS48" s="284">
        <f t="shared" si="86"/>
        <v>0</v>
      </c>
      <c r="AT48" s="284">
        <f t="shared" si="87"/>
        <v>0</v>
      </c>
      <c r="AU48" s="318">
        <f t="shared" si="88"/>
        <v>0</v>
      </c>
      <c r="AV48" s="318">
        <f t="shared" si="48"/>
        <v>0</v>
      </c>
      <c r="AW48" s="318">
        <f t="shared" si="89"/>
        <v>0</v>
      </c>
      <c r="AX48" s="318">
        <f t="shared" si="50"/>
        <v>0</v>
      </c>
      <c r="AY48" s="320">
        <f t="shared" si="90"/>
        <v>0</v>
      </c>
      <c r="AZ48" s="321">
        <f t="shared" si="51"/>
        <v>0</v>
      </c>
      <c r="BA48" s="321">
        <f t="shared" si="24"/>
        <v>0</v>
      </c>
      <c r="BB48" s="322">
        <f t="shared" si="52"/>
        <v>0</v>
      </c>
      <c r="BC48" s="323">
        <f t="shared" si="25"/>
        <v>0</v>
      </c>
      <c r="BD48" s="324">
        <f t="shared" si="26"/>
        <v>0</v>
      </c>
      <c r="BE48" s="325">
        <f t="shared" si="91"/>
        <v>0</v>
      </c>
      <c r="BF48" s="325">
        <f t="shared" si="27"/>
        <v>0</v>
      </c>
      <c r="BG48" s="325">
        <f t="shared" si="28"/>
        <v>0</v>
      </c>
      <c r="BH48" s="305">
        <f t="shared" si="29"/>
        <v>0</v>
      </c>
      <c r="BI48" s="298">
        <f t="shared" si="30"/>
        <v>0</v>
      </c>
      <c r="BJ48" s="298">
        <f t="shared" si="92"/>
        <v>0</v>
      </c>
      <c r="BK48" s="298">
        <f t="shared" si="31"/>
        <v>0</v>
      </c>
      <c r="BL48" s="298">
        <f t="shared" si="32"/>
        <v>0</v>
      </c>
    </row>
    <row r="49" spans="1:64" ht="15.75">
      <c r="A49" s="315"/>
      <c r="B49" s="266"/>
      <c r="C49" s="132"/>
      <c r="D49" s="111"/>
      <c r="E49" s="111"/>
      <c r="F49" s="111"/>
      <c r="G49" s="176"/>
      <c r="H49" s="176"/>
      <c r="I49" s="176"/>
      <c r="J49" s="176"/>
      <c r="K49" s="176"/>
      <c r="L49" s="267"/>
      <c r="M49" s="267">
        <f t="shared" si="1"/>
        <v>0</v>
      </c>
      <c r="N49" s="110"/>
      <c r="O49" s="168">
        <f t="shared" si="68"/>
        <v>0</v>
      </c>
      <c r="P49" s="168" t="str">
        <f t="shared" si="69"/>
        <v/>
      </c>
      <c r="Q49" s="107" t="str">
        <f t="shared" si="70"/>
        <v/>
      </c>
      <c r="R49" s="156" t="str">
        <f t="shared" si="71"/>
        <v/>
      </c>
      <c r="S49" s="101" t="str">
        <f t="shared" si="72"/>
        <v/>
      </c>
      <c r="T49" s="102" t="str">
        <f t="shared" si="73"/>
        <v/>
      </c>
      <c r="U49" s="102" t="str">
        <f t="shared" si="74"/>
        <v/>
      </c>
      <c r="V49" s="297">
        <f t="shared" si="6"/>
        <v>0</v>
      </c>
      <c r="W49" s="284"/>
      <c r="X49" s="284"/>
      <c r="Y49" s="299" t="str">
        <f t="shared" si="7"/>
        <v/>
      </c>
      <c r="Z49" s="298">
        <f t="shared" si="8"/>
        <v>0</v>
      </c>
      <c r="AA49" s="298">
        <f t="shared" si="9"/>
        <v>0</v>
      </c>
      <c r="AB49" s="298">
        <f t="shared" si="10"/>
        <v>0</v>
      </c>
      <c r="AC49" s="300">
        <f t="shared" si="11"/>
        <v>0</v>
      </c>
      <c r="AD49" s="300">
        <f t="shared" si="12"/>
        <v>0</v>
      </c>
      <c r="AE49" s="301">
        <f t="shared" si="37"/>
        <v>0</v>
      </c>
      <c r="AF49" s="301">
        <f t="shared" si="75"/>
        <v>0</v>
      </c>
      <c r="AG49" s="298">
        <f t="shared" si="76"/>
        <v>0</v>
      </c>
      <c r="AH49" s="302">
        <f t="shared" si="77"/>
        <v>0</v>
      </c>
      <c r="AI49" s="302">
        <f t="shared" si="78"/>
        <v>0</v>
      </c>
      <c r="AJ49" s="302">
        <f t="shared" si="79"/>
        <v>0</v>
      </c>
      <c r="AK49" s="303">
        <f t="shared" si="61"/>
        <v>0</v>
      </c>
      <c r="AL49" s="302">
        <f t="shared" si="17"/>
        <v>0</v>
      </c>
      <c r="AM49" s="304">
        <f t="shared" si="80"/>
        <v>0</v>
      </c>
      <c r="AN49" s="285">
        <f t="shared" si="81"/>
        <v>0</v>
      </c>
      <c r="AO49" s="303">
        <f t="shared" si="82"/>
        <v>0</v>
      </c>
      <c r="AP49" s="285">
        <f t="shared" si="83"/>
        <v>0</v>
      </c>
      <c r="AQ49" s="285">
        <f t="shared" si="84"/>
        <v>0</v>
      </c>
      <c r="AR49" s="284">
        <f t="shared" si="85"/>
        <v>0</v>
      </c>
      <c r="AS49" s="284">
        <f t="shared" si="86"/>
        <v>0</v>
      </c>
      <c r="AT49" s="284">
        <f t="shared" si="87"/>
        <v>0</v>
      </c>
      <c r="AU49" s="318">
        <f t="shared" si="88"/>
        <v>0</v>
      </c>
      <c r="AV49" s="318">
        <f t="shared" si="48"/>
        <v>0</v>
      </c>
      <c r="AW49" s="318">
        <f t="shared" si="89"/>
        <v>0</v>
      </c>
      <c r="AX49" s="318">
        <f t="shared" si="50"/>
        <v>0</v>
      </c>
      <c r="AY49" s="320">
        <f t="shared" si="90"/>
        <v>0</v>
      </c>
      <c r="AZ49" s="321">
        <f t="shared" si="51"/>
        <v>0</v>
      </c>
      <c r="BA49" s="321">
        <f t="shared" si="24"/>
        <v>0</v>
      </c>
      <c r="BB49" s="322">
        <f t="shared" si="52"/>
        <v>0</v>
      </c>
      <c r="BC49" s="323">
        <f t="shared" si="25"/>
        <v>0</v>
      </c>
      <c r="BD49" s="324">
        <f t="shared" si="26"/>
        <v>0</v>
      </c>
      <c r="BE49" s="325">
        <f t="shared" si="91"/>
        <v>0</v>
      </c>
      <c r="BF49" s="325">
        <f t="shared" si="27"/>
        <v>0</v>
      </c>
      <c r="BG49" s="325">
        <f t="shared" si="28"/>
        <v>0</v>
      </c>
      <c r="BH49" s="305">
        <f t="shared" si="29"/>
        <v>0</v>
      </c>
      <c r="BI49" s="298">
        <f t="shared" si="30"/>
        <v>0</v>
      </c>
      <c r="BJ49" s="298">
        <f t="shared" si="92"/>
        <v>0</v>
      </c>
      <c r="BK49" s="298">
        <f t="shared" si="31"/>
        <v>0</v>
      </c>
      <c r="BL49" s="298">
        <f t="shared" si="32"/>
        <v>0</v>
      </c>
    </row>
    <row r="50" spans="1:64" ht="15.75">
      <c r="A50" s="315"/>
      <c r="B50" s="266"/>
      <c r="C50" s="132"/>
      <c r="D50" s="111"/>
      <c r="E50" s="111"/>
      <c r="F50" s="111"/>
      <c r="G50" s="176"/>
      <c r="H50" s="176"/>
      <c r="I50" s="176"/>
      <c r="J50" s="176"/>
      <c r="K50" s="176"/>
      <c r="L50" s="267"/>
      <c r="M50" s="267">
        <f t="shared" si="1"/>
        <v>0</v>
      </c>
      <c r="N50" s="110"/>
      <c r="O50" s="168">
        <f t="shared" si="68"/>
        <v>0</v>
      </c>
      <c r="P50" s="168" t="str">
        <f t="shared" si="69"/>
        <v/>
      </c>
      <c r="Q50" s="107" t="str">
        <f t="shared" si="70"/>
        <v/>
      </c>
      <c r="R50" s="156" t="str">
        <f t="shared" si="71"/>
        <v/>
      </c>
      <c r="S50" s="101" t="str">
        <f t="shared" si="72"/>
        <v/>
      </c>
      <c r="T50" s="102" t="str">
        <f t="shared" si="73"/>
        <v/>
      </c>
      <c r="U50" s="102" t="str">
        <f t="shared" si="74"/>
        <v/>
      </c>
      <c r="V50" s="297">
        <f t="shared" si="6"/>
        <v>0</v>
      </c>
      <c r="W50" s="284"/>
      <c r="X50" s="284"/>
      <c r="Y50" s="299" t="str">
        <f t="shared" si="7"/>
        <v/>
      </c>
      <c r="Z50" s="298">
        <f t="shared" si="8"/>
        <v>0</v>
      </c>
      <c r="AA50" s="298">
        <f t="shared" si="9"/>
        <v>0</v>
      </c>
      <c r="AB50" s="298">
        <f t="shared" si="10"/>
        <v>0</v>
      </c>
      <c r="AC50" s="300">
        <f t="shared" si="11"/>
        <v>0</v>
      </c>
      <c r="AD50" s="300">
        <f t="shared" si="12"/>
        <v>0</v>
      </c>
      <c r="AE50" s="301">
        <f t="shared" si="37"/>
        <v>0</v>
      </c>
      <c r="AF50" s="301">
        <f t="shared" si="75"/>
        <v>0</v>
      </c>
      <c r="AG50" s="298">
        <f t="shared" si="76"/>
        <v>0</v>
      </c>
      <c r="AH50" s="302">
        <f t="shared" si="77"/>
        <v>0</v>
      </c>
      <c r="AI50" s="302">
        <f t="shared" si="78"/>
        <v>0</v>
      </c>
      <c r="AJ50" s="302">
        <f t="shared" si="79"/>
        <v>0</v>
      </c>
      <c r="AK50" s="303">
        <f t="shared" si="61"/>
        <v>0</v>
      </c>
      <c r="AL50" s="302">
        <f t="shared" si="17"/>
        <v>0</v>
      </c>
      <c r="AM50" s="304">
        <f t="shared" si="80"/>
        <v>0</v>
      </c>
      <c r="AN50" s="285">
        <f t="shared" si="81"/>
        <v>0</v>
      </c>
      <c r="AO50" s="303">
        <f t="shared" si="82"/>
        <v>0</v>
      </c>
      <c r="AP50" s="285">
        <f t="shared" si="83"/>
        <v>0</v>
      </c>
      <c r="AQ50" s="285">
        <f t="shared" si="84"/>
        <v>0</v>
      </c>
      <c r="AR50" s="284">
        <f t="shared" si="85"/>
        <v>0</v>
      </c>
      <c r="AS50" s="284">
        <f t="shared" si="86"/>
        <v>0</v>
      </c>
      <c r="AT50" s="284">
        <f t="shared" si="87"/>
        <v>0</v>
      </c>
      <c r="AU50" s="318">
        <f t="shared" si="88"/>
        <v>0</v>
      </c>
      <c r="AV50" s="318">
        <f t="shared" si="48"/>
        <v>0</v>
      </c>
      <c r="AW50" s="318">
        <f t="shared" si="89"/>
        <v>0</v>
      </c>
      <c r="AX50" s="318">
        <f t="shared" si="50"/>
        <v>0</v>
      </c>
      <c r="AY50" s="320">
        <f t="shared" si="90"/>
        <v>0</v>
      </c>
      <c r="AZ50" s="321">
        <f t="shared" si="51"/>
        <v>0</v>
      </c>
      <c r="BA50" s="321">
        <f t="shared" si="24"/>
        <v>0</v>
      </c>
      <c r="BB50" s="322">
        <f t="shared" si="52"/>
        <v>0</v>
      </c>
      <c r="BC50" s="323">
        <f t="shared" si="25"/>
        <v>0</v>
      </c>
      <c r="BD50" s="324">
        <f t="shared" si="26"/>
        <v>0</v>
      </c>
      <c r="BE50" s="325">
        <f t="shared" si="91"/>
        <v>0</v>
      </c>
      <c r="BF50" s="325">
        <f t="shared" si="27"/>
        <v>0</v>
      </c>
      <c r="BG50" s="325">
        <f t="shared" si="28"/>
        <v>0</v>
      </c>
      <c r="BH50" s="305">
        <f t="shared" si="29"/>
        <v>0</v>
      </c>
      <c r="BI50" s="298">
        <f t="shared" si="30"/>
        <v>0</v>
      </c>
      <c r="BJ50" s="298">
        <f t="shared" si="92"/>
        <v>0</v>
      </c>
      <c r="BK50" s="298">
        <f t="shared" si="31"/>
        <v>0</v>
      </c>
      <c r="BL50" s="298">
        <f t="shared" si="32"/>
        <v>0</v>
      </c>
    </row>
    <row r="51" spans="1:64" ht="15.75">
      <c r="A51" s="315"/>
      <c r="B51" s="266"/>
      <c r="C51" s="132"/>
      <c r="D51" s="111"/>
      <c r="E51" s="111"/>
      <c r="F51" s="111"/>
      <c r="G51" s="176"/>
      <c r="H51" s="176"/>
      <c r="I51" s="176"/>
      <c r="J51" s="176"/>
      <c r="K51" s="176"/>
      <c r="L51" s="267"/>
      <c r="M51" s="267">
        <f t="shared" si="1"/>
        <v>0</v>
      </c>
      <c r="N51" s="110"/>
      <c r="O51" s="168">
        <f t="shared" si="68"/>
        <v>0</v>
      </c>
      <c r="P51" s="168" t="str">
        <f t="shared" si="69"/>
        <v/>
      </c>
      <c r="Q51" s="107" t="str">
        <f t="shared" si="70"/>
        <v/>
      </c>
      <c r="R51" s="156" t="str">
        <f t="shared" si="71"/>
        <v/>
      </c>
      <c r="S51" s="101" t="str">
        <f t="shared" si="72"/>
        <v/>
      </c>
      <c r="T51" s="102" t="str">
        <f t="shared" si="73"/>
        <v/>
      </c>
      <c r="U51" s="102" t="str">
        <f t="shared" si="74"/>
        <v/>
      </c>
      <c r="V51" s="297">
        <f t="shared" si="6"/>
        <v>0</v>
      </c>
      <c r="W51" s="284"/>
      <c r="X51" s="284"/>
      <c r="Y51" s="299" t="str">
        <f t="shared" si="7"/>
        <v/>
      </c>
      <c r="Z51" s="298">
        <f t="shared" si="8"/>
        <v>0</v>
      </c>
      <c r="AA51" s="298">
        <f t="shared" si="9"/>
        <v>0</v>
      </c>
      <c r="AB51" s="298">
        <f t="shared" si="10"/>
        <v>0</v>
      </c>
      <c r="AC51" s="300">
        <f t="shared" si="11"/>
        <v>0</v>
      </c>
      <c r="AD51" s="300">
        <f t="shared" si="12"/>
        <v>0</v>
      </c>
      <c r="AE51" s="301">
        <f t="shared" si="37"/>
        <v>0</v>
      </c>
      <c r="AF51" s="301">
        <f t="shared" si="75"/>
        <v>0</v>
      </c>
      <c r="AG51" s="298">
        <f t="shared" si="76"/>
        <v>0</v>
      </c>
      <c r="AH51" s="302">
        <f t="shared" si="77"/>
        <v>0</v>
      </c>
      <c r="AI51" s="302">
        <f t="shared" si="78"/>
        <v>0</v>
      </c>
      <c r="AJ51" s="302">
        <f t="shared" si="79"/>
        <v>0</v>
      </c>
      <c r="AK51" s="303">
        <f t="shared" si="61"/>
        <v>0</v>
      </c>
      <c r="AL51" s="302">
        <f t="shared" si="17"/>
        <v>0</v>
      </c>
      <c r="AM51" s="304">
        <f t="shared" si="80"/>
        <v>0</v>
      </c>
      <c r="AN51" s="285">
        <f t="shared" si="81"/>
        <v>0</v>
      </c>
      <c r="AO51" s="303">
        <f t="shared" si="82"/>
        <v>0</v>
      </c>
      <c r="AP51" s="285">
        <f t="shared" si="83"/>
        <v>0</v>
      </c>
      <c r="AQ51" s="285">
        <f t="shared" si="84"/>
        <v>0</v>
      </c>
      <c r="AR51" s="284">
        <f t="shared" si="85"/>
        <v>0</v>
      </c>
      <c r="AS51" s="284">
        <f t="shared" si="86"/>
        <v>0</v>
      </c>
      <c r="AT51" s="284">
        <f t="shared" si="87"/>
        <v>0</v>
      </c>
      <c r="AU51" s="318">
        <f t="shared" si="88"/>
        <v>0</v>
      </c>
      <c r="AV51" s="318">
        <f t="shared" si="48"/>
        <v>0</v>
      </c>
      <c r="AW51" s="318">
        <f t="shared" si="89"/>
        <v>0</v>
      </c>
      <c r="AX51" s="318">
        <f t="shared" si="50"/>
        <v>0</v>
      </c>
      <c r="AY51" s="320">
        <f t="shared" si="90"/>
        <v>0</v>
      </c>
      <c r="AZ51" s="321">
        <f t="shared" si="51"/>
        <v>0</v>
      </c>
      <c r="BA51" s="321">
        <f t="shared" si="24"/>
        <v>0</v>
      </c>
      <c r="BB51" s="322">
        <f t="shared" si="52"/>
        <v>0</v>
      </c>
      <c r="BC51" s="323">
        <f t="shared" si="25"/>
        <v>0</v>
      </c>
      <c r="BD51" s="324">
        <f t="shared" si="26"/>
        <v>0</v>
      </c>
      <c r="BE51" s="325">
        <f t="shared" si="91"/>
        <v>0</v>
      </c>
      <c r="BF51" s="325">
        <f t="shared" si="27"/>
        <v>0</v>
      </c>
      <c r="BG51" s="325">
        <f t="shared" si="28"/>
        <v>0</v>
      </c>
      <c r="BH51" s="305">
        <f t="shared" si="29"/>
        <v>0</v>
      </c>
      <c r="BI51" s="298">
        <f t="shared" si="30"/>
        <v>0</v>
      </c>
      <c r="BJ51" s="298">
        <f t="shared" si="92"/>
        <v>0</v>
      </c>
      <c r="BK51" s="298">
        <f t="shared" si="31"/>
        <v>0</v>
      </c>
      <c r="BL51" s="298">
        <f t="shared" si="32"/>
        <v>0</v>
      </c>
    </row>
    <row r="52" spans="1:64" ht="15.75">
      <c r="A52" s="315"/>
      <c r="B52" s="266"/>
      <c r="C52" s="132"/>
      <c r="D52" s="111"/>
      <c r="E52" s="111"/>
      <c r="F52" s="111"/>
      <c r="G52" s="176"/>
      <c r="H52" s="176"/>
      <c r="I52" s="176"/>
      <c r="J52" s="176"/>
      <c r="K52" s="176"/>
      <c r="L52" s="267"/>
      <c r="M52" s="267">
        <f t="shared" si="1"/>
        <v>0</v>
      </c>
      <c r="N52" s="110"/>
      <c r="O52" s="168">
        <f t="shared" si="68"/>
        <v>0</v>
      </c>
      <c r="P52" s="168" t="str">
        <f t="shared" si="69"/>
        <v/>
      </c>
      <c r="Q52" s="107" t="str">
        <f t="shared" si="70"/>
        <v/>
      </c>
      <c r="R52" s="156" t="str">
        <f t="shared" si="71"/>
        <v/>
      </c>
      <c r="S52" s="101" t="str">
        <f t="shared" si="72"/>
        <v/>
      </c>
      <c r="T52" s="102" t="str">
        <f t="shared" si="73"/>
        <v/>
      </c>
      <c r="U52" s="102" t="str">
        <f t="shared" si="74"/>
        <v/>
      </c>
      <c r="V52" s="297">
        <f t="shared" si="6"/>
        <v>0</v>
      </c>
      <c r="W52" s="284"/>
      <c r="X52" s="284"/>
      <c r="Y52" s="299" t="str">
        <f t="shared" si="7"/>
        <v/>
      </c>
      <c r="Z52" s="298">
        <f t="shared" si="8"/>
        <v>0</v>
      </c>
      <c r="AA52" s="298">
        <f t="shared" si="9"/>
        <v>0</v>
      </c>
      <c r="AB52" s="298">
        <f t="shared" si="10"/>
        <v>0</v>
      </c>
      <c r="AC52" s="300">
        <f t="shared" si="11"/>
        <v>0</v>
      </c>
      <c r="AD52" s="300">
        <f t="shared" si="12"/>
        <v>0</v>
      </c>
      <c r="AE52" s="301">
        <f t="shared" si="37"/>
        <v>0</v>
      </c>
      <c r="AF52" s="301">
        <f t="shared" si="75"/>
        <v>0</v>
      </c>
      <c r="AG52" s="298">
        <f t="shared" si="76"/>
        <v>0</v>
      </c>
      <c r="AH52" s="302">
        <f t="shared" si="77"/>
        <v>0</v>
      </c>
      <c r="AI52" s="302">
        <f t="shared" si="78"/>
        <v>0</v>
      </c>
      <c r="AJ52" s="302">
        <f t="shared" si="79"/>
        <v>0</v>
      </c>
      <c r="AK52" s="303">
        <f t="shared" si="61"/>
        <v>0</v>
      </c>
      <c r="AL52" s="302">
        <f t="shared" si="17"/>
        <v>0</v>
      </c>
      <c r="AM52" s="304">
        <f t="shared" si="80"/>
        <v>0</v>
      </c>
      <c r="AN52" s="285">
        <f t="shared" si="81"/>
        <v>0</v>
      </c>
      <c r="AO52" s="303">
        <f t="shared" si="82"/>
        <v>0</v>
      </c>
      <c r="AP52" s="285">
        <f t="shared" si="83"/>
        <v>0</v>
      </c>
      <c r="AQ52" s="285">
        <f t="shared" si="84"/>
        <v>0</v>
      </c>
      <c r="AR52" s="284">
        <f t="shared" si="85"/>
        <v>0</v>
      </c>
      <c r="AS52" s="284">
        <f t="shared" si="86"/>
        <v>0</v>
      </c>
      <c r="AT52" s="284">
        <f t="shared" si="87"/>
        <v>0</v>
      </c>
      <c r="AU52" s="318">
        <f t="shared" si="88"/>
        <v>0</v>
      </c>
      <c r="AV52" s="318">
        <f t="shared" si="48"/>
        <v>0</v>
      </c>
      <c r="AW52" s="318">
        <f t="shared" si="89"/>
        <v>0</v>
      </c>
      <c r="AX52" s="318">
        <f t="shared" si="50"/>
        <v>0</v>
      </c>
      <c r="AY52" s="320">
        <f t="shared" si="90"/>
        <v>0</v>
      </c>
      <c r="AZ52" s="321">
        <f t="shared" si="51"/>
        <v>0</v>
      </c>
      <c r="BA52" s="321">
        <f t="shared" si="24"/>
        <v>0</v>
      </c>
      <c r="BB52" s="322">
        <f t="shared" si="52"/>
        <v>0</v>
      </c>
      <c r="BC52" s="323">
        <f t="shared" si="25"/>
        <v>0</v>
      </c>
      <c r="BD52" s="324">
        <f t="shared" si="26"/>
        <v>0</v>
      </c>
      <c r="BE52" s="325">
        <f t="shared" si="91"/>
        <v>0</v>
      </c>
      <c r="BF52" s="325">
        <f t="shared" si="27"/>
        <v>0</v>
      </c>
      <c r="BG52" s="325">
        <f t="shared" si="28"/>
        <v>0</v>
      </c>
      <c r="BH52" s="305">
        <f t="shared" si="29"/>
        <v>0</v>
      </c>
      <c r="BI52" s="298">
        <f t="shared" si="30"/>
        <v>0</v>
      </c>
      <c r="BJ52" s="298">
        <f t="shared" si="92"/>
        <v>0</v>
      </c>
      <c r="BK52" s="298">
        <f t="shared" si="31"/>
        <v>0</v>
      </c>
      <c r="BL52" s="298">
        <f t="shared" si="32"/>
        <v>0</v>
      </c>
    </row>
    <row r="53" spans="1:64" ht="15.75">
      <c r="A53" s="315"/>
      <c r="B53" s="266"/>
      <c r="C53" s="132"/>
      <c r="D53" s="111"/>
      <c r="E53" s="111"/>
      <c r="F53" s="111"/>
      <c r="G53" s="176"/>
      <c r="H53" s="176"/>
      <c r="I53" s="176"/>
      <c r="J53" s="176"/>
      <c r="K53" s="176"/>
      <c r="L53" s="267"/>
      <c r="M53" s="267">
        <f t="shared" si="1"/>
        <v>0</v>
      </c>
      <c r="N53" s="110"/>
      <c r="O53" s="168">
        <f t="shared" si="68"/>
        <v>0</v>
      </c>
      <c r="P53" s="168" t="str">
        <f t="shared" si="69"/>
        <v/>
      </c>
      <c r="Q53" s="107" t="str">
        <f t="shared" si="70"/>
        <v/>
      </c>
      <c r="R53" s="156" t="str">
        <f t="shared" si="71"/>
        <v/>
      </c>
      <c r="S53" s="101" t="str">
        <f t="shared" si="72"/>
        <v/>
      </c>
      <c r="T53" s="102" t="str">
        <f t="shared" si="73"/>
        <v/>
      </c>
      <c r="U53" s="102" t="str">
        <f t="shared" si="74"/>
        <v/>
      </c>
      <c r="V53" s="297">
        <f t="shared" si="6"/>
        <v>0</v>
      </c>
      <c r="W53" s="284"/>
      <c r="X53" s="284"/>
      <c r="Y53" s="299" t="str">
        <f t="shared" si="7"/>
        <v/>
      </c>
      <c r="Z53" s="298">
        <f t="shared" si="8"/>
        <v>0</v>
      </c>
      <c r="AA53" s="298">
        <f t="shared" si="9"/>
        <v>0</v>
      </c>
      <c r="AB53" s="298">
        <f t="shared" si="10"/>
        <v>0</v>
      </c>
      <c r="AC53" s="300">
        <f t="shared" si="11"/>
        <v>0</v>
      </c>
      <c r="AD53" s="300">
        <f t="shared" si="12"/>
        <v>0</v>
      </c>
      <c r="AE53" s="301">
        <f t="shared" si="37"/>
        <v>0</v>
      </c>
      <c r="AF53" s="301">
        <f t="shared" si="75"/>
        <v>0</v>
      </c>
      <c r="AG53" s="298">
        <f t="shared" si="76"/>
        <v>0</v>
      </c>
      <c r="AH53" s="302">
        <f t="shared" si="77"/>
        <v>0</v>
      </c>
      <c r="AI53" s="302">
        <f t="shared" si="78"/>
        <v>0</v>
      </c>
      <c r="AJ53" s="302">
        <f t="shared" si="79"/>
        <v>0</v>
      </c>
      <c r="AK53" s="303">
        <f t="shared" si="61"/>
        <v>0</v>
      </c>
      <c r="AL53" s="302">
        <f t="shared" si="17"/>
        <v>0</v>
      </c>
      <c r="AM53" s="304">
        <f t="shared" si="80"/>
        <v>0</v>
      </c>
      <c r="AN53" s="285">
        <f t="shared" si="81"/>
        <v>0</v>
      </c>
      <c r="AO53" s="303">
        <f t="shared" si="82"/>
        <v>0</v>
      </c>
      <c r="AP53" s="285">
        <f t="shared" si="83"/>
        <v>0</v>
      </c>
      <c r="AQ53" s="285">
        <f t="shared" si="84"/>
        <v>0</v>
      </c>
      <c r="AR53" s="284">
        <f t="shared" si="85"/>
        <v>0</v>
      </c>
      <c r="AS53" s="284">
        <f t="shared" si="86"/>
        <v>0</v>
      </c>
      <c r="AT53" s="284">
        <f t="shared" si="87"/>
        <v>0</v>
      </c>
      <c r="AU53" s="318">
        <f t="shared" si="88"/>
        <v>0</v>
      </c>
      <c r="AV53" s="318">
        <f t="shared" si="48"/>
        <v>0</v>
      </c>
      <c r="AW53" s="318">
        <f t="shared" si="89"/>
        <v>0</v>
      </c>
      <c r="AX53" s="318">
        <f t="shared" si="50"/>
        <v>0</v>
      </c>
      <c r="AY53" s="320">
        <f t="shared" si="90"/>
        <v>0</v>
      </c>
      <c r="AZ53" s="321">
        <f t="shared" si="51"/>
        <v>0</v>
      </c>
      <c r="BA53" s="321">
        <f t="shared" si="24"/>
        <v>0</v>
      </c>
      <c r="BB53" s="322">
        <f t="shared" si="52"/>
        <v>0</v>
      </c>
      <c r="BC53" s="323">
        <f t="shared" si="25"/>
        <v>0</v>
      </c>
      <c r="BD53" s="324">
        <f t="shared" si="26"/>
        <v>0</v>
      </c>
      <c r="BE53" s="325">
        <f t="shared" si="91"/>
        <v>0</v>
      </c>
      <c r="BF53" s="325">
        <f t="shared" si="27"/>
        <v>0</v>
      </c>
      <c r="BG53" s="325">
        <f t="shared" si="28"/>
        <v>0</v>
      </c>
      <c r="BH53" s="305">
        <f t="shared" si="29"/>
        <v>0</v>
      </c>
      <c r="BI53" s="298">
        <f t="shared" si="30"/>
        <v>0</v>
      </c>
      <c r="BJ53" s="298">
        <f t="shared" si="92"/>
        <v>0</v>
      </c>
      <c r="BK53" s="298">
        <f t="shared" si="31"/>
        <v>0</v>
      </c>
      <c r="BL53" s="298">
        <f t="shared" si="32"/>
        <v>0</v>
      </c>
    </row>
    <row r="54" spans="1:64" ht="15.75">
      <c r="A54" s="315"/>
      <c r="B54" s="266"/>
      <c r="C54" s="132"/>
      <c r="D54" s="111"/>
      <c r="E54" s="111"/>
      <c r="F54" s="111"/>
      <c r="G54" s="176"/>
      <c r="H54" s="176"/>
      <c r="I54" s="176"/>
      <c r="J54" s="176"/>
      <c r="K54" s="176"/>
      <c r="L54" s="267"/>
      <c r="M54" s="267">
        <f t="shared" si="1"/>
        <v>0</v>
      </c>
      <c r="N54" s="110"/>
      <c r="O54" s="168">
        <f t="shared" si="68"/>
        <v>0</v>
      </c>
      <c r="P54" s="168" t="str">
        <f t="shared" si="69"/>
        <v/>
      </c>
      <c r="Q54" s="107" t="str">
        <f t="shared" si="70"/>
        <v/>
      </c>
      <c r="R54" s="156" t="str">
        <f t="shared" si="71"/>
        <v/>
      </c>
      <c r="S54" s="101" t="str">
        <f t="shared" si="72"/>
        <v/>
      </c>
      <c r="T54" s="102" t="str">
        <f t="shared" si="73"/>
        <v/>
      </c>
      <c r="U54" s="102" t="str">
        <f t="shared" si="74"/>
        <v/>
      </c>
      <c r="V54" s="297">
        <f t="shared" si="6"/>
        <v>0</v>
      </c>
      <c r="W54" s="284"/>
      <c r="X54" s="284"/>
      <c r="Y54" s="299" t="str">
        <f t="shared" si="7"/>
        <v/>
      </c>
      <c r="Z54" s="298">
        <f t="shared" si="8"/>
        <v>0</v>
      </c>
      <c r="AA54" s="298">
        <f t="shared" si="9"/>
        <v>0</v>
      </c>
      <c r="AB54" s="298">
        <f t="shared" si="10"/>
        <v>0</v>
      </c>
      <c r="AC54" s="300">
        <f t="shared" si="11"/>
        <v>0</v>
      </c>
      <c r="AD54" s="300">
        <f t="shared" si="12"/>
        <v>0</v>
      </c>
      <c r="AE54" s="301">
        <f t="shared" si="37"/>
        <v>0</v>
      </c>
      <c r="AF54" s="301">
        <f t="shared" si="75"/>
        <v>0</v>
      </c>
      <c r="AG54" s="298">
        <f t="shared" si="76"/>
        <v>0</v>
      </c>
      <c r="AH54" s="302">
        <f t="shared" si="77"/>
        <v>0</v>
      </c>
      <c r="AI54" s="302">
        <f t="shared" si="78"/>
        <v>0</v>
      </c>
      <c r="AJ54" s="302">
        <f t="shared" si="79"/>
        <v>0</v>
      </c>
      <c r="AK54" s="303">
        <f t="shared" si="61"/>
        <v>0</v>
      </c>
      <c r="AL54" s="302">
        <f t="shared" si="17"/>
        <v>0</v>
      </c>
      <c r="AM54" s="304">
        <f t="shared" si="80"/>
        <v>0</v>
      </c>
      <c r="AN54" s="285">
        <f t="shared" si="81"/>
        <v>0</v>
      </c>
      <c r="AO54" s="303">
        <f t="shared" si="82"/>
        <v>0</v>
      </c>
      <c r="AP54" s="285">
        <f t="shared" si="83"/>
        <v>0</v>
      </c>
      <c r="AQ54" s="285">
        <f t="shared" si="84"/>
        <v>0</v>
      </c>
      <c r="AR54" s="284">
        <f t="shared" si="85"/>
        <v>0</v>
      </c>
      <c r="AS54" s="284">
        <f t="shared" si="86"/>
        <v>0</v>
      </c>
      <c r="AT54" s="284">
        <f t="shared" si="87"/>
        <v>0</v>
      </c>
      <c r="AU54" s="318">
        <f t="shared" si="88"/>
        <v>0</v>
      </c>
      <c r="AV54" s="318">
        <f t="shared" si="48"/>
        <v>0</v>
      </c>
      <c r="AW54" s="318">
        <f t="shared" si="89"/>
        <v>0</v>
      </c>
      <c r="AX54" s="318">
        <f t="shared" si="50"/>
        <v>0</v>
      </c>
      <c r="AY54" s="320">
        <f t="shared" si="90"/>
        <v>0</v>
      </c>
      <c r="AZ54" s="321">
        <f t="shared" si="51"/>
        <v>0</v>
      </c>
      <c r="BA54" s="321">
        <f t="shared" si="24"/>
        <v>0</v>
      </c>
      <c r="BB54" s="322">
        <f t="shared" si="52"/>
        <v>0</v>
      </c>
      <c r="BC54" s="323">
        <f t="shared" si="25"/>
        <v>0</v>
      </c>
      <c r="BD54" s="324">
        <f t="shared" si="26"/>
        <v>0</v>
      </c>
      <c r="BE54" s="325">
        <f t="shared" si="91"/>
        <v>0</v>
      </c>
      <c r="BF54" s="325">
        <f t="shared" si="27"/>
        <v>0</v>
      </c>
      <c r="BG54" s="325">
        <f t="shared" si="28"/>
        <v>0</v>
      </c>
      <c r="BH54" s="305">
        <f t="shared" si="29"/>
        <v>0</v>
      </c>
      <c r="BI54" s="298">
        <f t="shared" si="30"/>
        <v>0</v>
      </c>
      <c r="BJ54" s="298">
        <f t="shared" si="92"/>
        <v>0</v>
      </c>
      <c r="BK54" s="298">
        <f t="shared" si="31"/>
        <v>0</v>
      </c>
      <c r="BL54" s="298">
        <f t="shared" si="32"/>
        <v>0</v>
      </c>
    </row>
    <row r="55" spans="1:64" ht="15.75">
      <c r="A55" s="315"/>
      <c r="B55" s="266"/>
      <c r="C55" s="132"/>
      <c r="D55" s="111"/>
      <c r="E55" s="111"/>
      <c r="F55" s="111"/>
      <c r="G55" s="176"/>
      <c r="H55" s="176"/>
      <c r="I55" s="176"/>
      <c r="J55" s="176"/>
      <c r="K55" s="176"/>
      <c r="L55" s="267"/>
      <c r="M55" s="267">
        <f t="shared" si="1"/>
        <v>0</v>
      </c>
      <c r="N55" s="110"/>
      <c r="O55" s="168">
        <f t="shared" si="68"/>
        <v>0</v>
      </c>
      <c r="P55" s="168" t="str">
        <f t="shared" si="69"/>
        <v/>
      </c>
      <c r="Q55" s="107" t="str">
        <f t="shared" si="70"/>
        <v/>
      </c>
      <c r="R55" s="156" t="str">
        <f t="shared" si="71"/>
        <v/>
      </c>
      <c r="S55" s="101" t="str">
        <f t="shared" si="72"/>
        <v/>
      </c>
      <c r="T55" s="102" t="str">
        <f t="shared" si="73"/>
        <v/>
      </c>
      <c r="U55" s="102" t="str">
        <f t="shared" si="74"/>
        <v/>
      </c>
      <c r="V55" s="297">
        <f t="shared" si="6"/>
        <v>0</v>
      </c>
      <c r="W55" s="284"/>
      <c r="X55" s="284"/>
      <c r="Y55" s="299" t="str">
        <f t="shared" si="7"/>
        <v/>
      </c>
      <c r="Z55" s="298">
        <f t="shared" si="8"/>
        <v>0</v>
      </c>
      <c r="AA55" s="298">
        <f t="shared" si="9"/>
        <v>0</v>
      </c>
      <c r="AB55" s="298">
        <f t="shared" si="10"/>
        <v>0</v>
      </c>
      <c r="AC55" s="300">
        <f t="shared" si="11"/>
        <v>0</v>
      </c>
      <c r="AD55" s="300">
        <f t="shared" si="12"/>
        <v>0</v>
      </c>
      <c r="AE55" s="301">
        <f t="shared" si="37"/>
        <v>0</v>
      </c>
      <c r="AF55" s="301">
        <f t="shared" si="75"/>
        <v>0</v>
      </c>
      <c r="AG55" s="298">
        <f t="shared" si="76"/>
        <v>0</v>
      </c>
      <c r="AH55" s="302">
        <f t="shared" si="77"/>
        <v>0</v>
      </c>
      <c r="AI55" s="302">
        <f t="shared" si="78"/>
        <v>0</v>
      </c>
      <c r="AJ55" s="302">
        <f t="shared" si="79"/>
        <v>0</v>
      </c>
      <c r="AK55" s="303">
        <f t="shared" si="61"/>
        <v>0</v>
      </c>
      <c r="AL55" s="302">
        <f t="shared" si="17"/>
        <v>0</v>
      </c>
      <c r="AM55" s="304">
        <f t="shared" si="80"/>
        <v>0</v>
      </c>
      <c r="AN55" s="285">
        <f t="shared" si="81"/>
        <v>0</v>
      </c>
      <c r="AO55" s="303">
        <f t="shared" si="82"/>
        <v>0</v>
      </c>
      <c r="AP55" s="285">
        <f t="shared" si="83"/>
        <v>0</v>
      </c>
      <c r="AQ55" s="285">
        <f t="shared" si="84"/>
        <v>0</v>
      </c>
      <c r="AR55" s="284">
        <f t="shared" si="85"/>
        <v>0</v>
      </c>
      <c r="AS55" s="284">
        <f t="shared" si="86"/>
        <v>0</v>
      </c>
      <c r="AT55" s="284">
        <f t="shared" si="87"/>
        <v>0</v>
      </c>
      <c r="AU55" s="318">
        <f t="shared" si="88"/>
        <v>0</v>
      </c>
      <c r="AV55" s="318">
        <f t="shared" si="48"/>
        <v>0</v>
      </c>
      <c r="AW55" s="318">
        <f t="shared" si="89"/>
        <v>0</v>
      </c>
      <c r="AX55" s="318">
        <f t="shared" si="50"/>
        <v>0</v>
      </c>
      <c r="AY55" s="320">
        <f t="shared" si="90"/>
        <v>0</v>
      </c>
      <c r="AZ55" s="321">
        <f t="shared" si="51"/>
        <v>0</v>
      </c>
      <c r="BA55" s="321">
        <f t="shared" si="24"/>
        <v>0</v>
      </c>
      <c r="BB55" s="322">
        <f t="shared" si="52"/>
        <v>0</v>
      </c>
      <c r="BC55" s="323">
        <f t="shared" si="25"/>
        <v>0</v>
      </c>
      <c r="BD55" s="324">
        <f t="shared" si="26"/>
        <v>0</v>
      </c>
      <c r="BE55" s="325">
        <f t="shared" si="91"/>
        <v>0</v>
      </c>
      <c r="BF55" s="325">
        <f t="shared" si="27"/>
        <v>0</v>
      </c>
      <c r="BG55" s="325">
        <f t="shared" si="28"/>
        <v>0</v>
      </c>
      <c r="BH55" s="305">
        <f t="shared" si="29"/>
        <v>0</v>
      </c>
      <c r="BI55" s="298">
        <f t="shared" si="30"/>
        <v>0</v>
      </c>
      <c r="BJ55" s="298">
        <f t="shared" si="92"/>
        <v>0</v>
      </c>
      <c r="BK55" s="298">
        <f t="shared" si="31"/>
        <v>0</v>
      </c>
      <c r="BL55" s="298">
        <f t="shared" si="32"/>
        <v>0</v>
      </c>
    </row>
    <row r="56" spans="1:64" ht="15.75">
      <c r="A56" s="315"/>
      <c r="B56" s="266"/>
      <c r="C56" s="132"/>
      <c r="D56" s="111"/>
      <c r="E56" s="111"/>
      <c r="F56" s="111"/>
      <c r="G56" s="176"/>
      <c r="H56" s="176"/>
      <c r="I56" s="176"/>
      <c r="J56" s="176"/>
      <c r="K56" s="176"/>
      <c r="L56" s="267"/>
      <c r="M56" s="267">
        <f t="shared" si="1"/>
        <v>0</v>
      </c>
      <c r="N56" s="110"/>
      <c r="O56" s="168">
        <f t="shared" si="68"/>
        <v>0</v>
      </c>
      <c r="P56" s="168" t="str">
        <f t="shared" si="69"/>
        <v/>
      </c>
      <c r="Q56" s="107" t="str">
        <f t="shared" si="70"/>
        <v/>
      </c>
      <c r="R56" s="156" t="str">
        <f t="shared" si="71"/>
        <v/>
      </c>
      <c r="S56" s="101" t="str">
        <f t="shared" si="72"/>
        <v/>
      </c>
      <c r="T56" s="102" t="str">
        <f t="shared" si="73"/>
        <v/>
      </c>
      <c r="U56" s="102" t="str">
        <f t="shared" si="74"/>
        <v/>
      </c>
      <c r="V56" s="297">
        <f t="shared" si="6"/>
        <v>0</v>
      </c>
      <c r="W56" s="284"/>
      <c r="X56" s="284"/>
      <c r="Y56" s="299" t="str">
        <f t="shared" si="7"/>
        <v/>
      </c>
      <c r="Z56" s="298">
        <f t="shared" si="8"/>
        <v>0</v>
      </c>
      <c r="AA56" s="298">
        <f t="shared" si="9"/>
        <v>0</v>
      </c>
      <c r="AB56" s="298">
        <f t="shared" si="10"/>
        <v>0</v>
      </c>
      <c r="AC56" s="300">
        <f t="shared" si="11"/>
        <v>0</v>
      </c>
      <c r="AD56" s="300">
        <f t="shared" si="12"/>
        <v>0</v>
      </c>
      <c r="AE56" s="301">
        <f t="shared" si="37"/>
        <v>0</v>
      </c>
      <c r="AF56" s="301">
        <f t="shared" si="75"/>
        <v>0</v>
      </c>
      <c r="AG56" s="298">
        <f t="shared" si="76"/>
        <v>0</v>
      </c>
      <c r="AH56" s="302">
        <f t="shared" si="77"/>
        <v>0</v>
      </c>
      <c r="AI56" s="302">
        <f t="shared" si="78"/>
        <v>0</v>
      </c>
      <c r="AJ56" s="302">
        <f t="shared" si="79"/>
        <v>0</v>
      </c>
      <c r="AK56" s="303">
        <f t="shared" si="61"/>
        <v>0</v>
      </c>
      <c r="AL56" s="302">
        <f t="shared" si="17"/>
        <v>0</v>
      </c>
      <c r="AM56" s="304">
        <f t="shared" si="80"/>
        <v>0</v>
      </c>
      <c r="AN56" s="285">
        <f t="shared" si="81"/>
        <v>0</v>
      </c>
      <c r="AO56" s="303">
        <f t="shared" si="82"/>
        <v>0</v>
      </c>
      <c r="AP56" s="285">
        <f t="shared" si="83"/>
        <v>0</v>
      </c>
      <c r="AQ56" s="285">
        <f t="shared" si="84"/>
        <v>0</v>
      </c>
      <c r="AR56" s="284">
        <f t="shared" si="85"/>
        <v>0</v>
      </c>
      <c r="AS56" s="284">
        <f t="shared" si="86"/>
        <v>0</v>
      </c>
      <c r="AT56" s="284">
        <f t="shared" si="87"/>
        <v>0</v>
      </c>
      <c r="AU56" s="318">
        <f t="shared" si="88"/>
        <v>0</v>
      </c>
      <c r="AV56" s="318">
        <f t="shared" si="48"/>
        <v>0</v>
      </c>
      <c r="AW56" s="318">
        <f t="shared" si="89"/>
        <v>0</v>
      </c>
      <c r="AX56" s="318">
        <f t="shared" si="50"/>
        <v>0</v>
      </c>
      <c r="AY56" s="320">
        <f t="shared" si="90"/>
        <v>0</v>
      </c>
      <c r="AZ56" s="321">
        <f t="shared" si="51"/>
        <v>0</v>
      </c>
      <c r="BA56" s="321">
        <f t="shared" si="24"/>
        <v>0</v>
      </c>
      <c r="BB56" s="322">
        <f t="shared" si="52"/>
        <v>0</v>
      </c>
      <c r="BC56" s="323">
        <f t="shared" si="25"/>
        <v>0</v>
      </c>
      <c r="BD56" s="324">
        <f t="shared" si="26"/>
        <v>0</v>
      </c>
      <c r="BE56" s="325">
        <f t="shared" si="91"/>
        <v>0</v>
      </c>
      <c r="BF56" s="325">
        <f t="shared" si="27"/>
        <v>0</v>
      </c>
      <c r="BG56" s="325">
        <f t="shared" si="28"/>
        <v>0</v>
      </c>
      <c r="BH56" s="305">
        <f t="shared" si="29"/>
        <v>0</v>
      </c>
      <c r="BI56" s="298">
        <f t="shared" si="30"/>
        <v>0</v>
      </c>
      <c r="BJ56" s="298">
        <f t="shared" si="92"/>
        <v>0</v>
      </c>
      <c r="BK56" s="298">
        <f t="shared" si="31"/>
        <v>0</v>
      </c>
      <c r="BL56" s="298">
        <f t="shared" si="32"/>
        <v>0</v>
      </c>
    </row>
    <row r="57" spans="1:64" ht="15.75">
      <c r="A57" s="315"/>
      <c r="B57" s="266"/>
      <c r="C57" s="132"/>
      <c r="D57" s="111"/>
      <c r="E57" s="111"/>
      <c r="F57" s="111"/>
      <c r="G57" s="176"/>
      <c r="H57" s="176"/>
      <c r="I57" s="176"/>
      <c r="J57" s="176"/>
      <c r="K57" s="176"/>
      <c r="L57" s="267"/>
      <c r="M57" s="267">
        <f t="shared" si="1"/>
        <v>0</v>
      </c>
      <c r="N57" s="110"/>
      <c r="O57" s="168">
        <f t="shared" si="68"/>
        <v>0</v>
      </c>
      <c r="P57" s="168" t="str">
        <f t="shared" si="69"/>
        <v/>
      </c>
      <c r="Q57" s="107" t="str">
        <f t="shared" si="70"/>
        <v/>
      </c>
      <c r="R57" s="156" t="str">
        <f t="shared" si="71"/>
        <v/>
      </c>
      <c r="S57" s="101" t="str">
        <f t="shared" si="72"/>
        <v/>
      </c>
      <c r="T57" s="102" t="str">
        <f t="shared" si="73"/>
        <v/>
      </c>
      <c r="U57" s="102" t="str">
        <f t="shared" si="74"/>
        <v/>
      </c>
      <c r="V57" s="297">
        <f t="shared" si="6"/>
        <v>0</v>
      </c>
      <c r="W57" s="284"/>
      <c r="X57" s="284"/>
      <c r="Y57" s="299" t="str">
        <f t="shared" si="7"/>
        <v/>
      </c>
      <c r="Z57" s="298">
        <f t="shared" si="8"/>
        <v>0</v>
      </c>
      <c r="AA57" s="298">
        <f t="shared" si="9"/>
        <v>0</v>
      </c>
      <c r="AB57" s="298">
        <f t="shared" si="10"/>
        <v>0</v>
      </c>
      <c r="AC57" s="300">
        <f t="shared" si="11"/>
        <v>0</v>
      </c>
      <c r="AD57" s="300">
        <f t="shared" si="12"/>
        <v>0</v>
      </c>
      <c r="AE57" s="301">
        <f t="shared" si="37"/>
        <v>0</v>
      </c>
      <c r="AF57" s="301">
        <f t="shared" si="75"/>
        <v>0</v>
      </c>
      <c r="AG57" s="298">
        <f t="shared" si="76"/>
        <v>0</v>
      </c>
      <c r="AH57" s="302">
        <f t="shared" si="77"/>
        <v>0</v>
      </c>
      <c r="AI57" s="302">
        <f t="shared" si="78"/>
        <v>0</v>
      </c>
      <c r="AJ57" s="302">
        <f t="shared" si="79"/>
        <v>0</v>
      </c>
      <c r="AK57" s="303">
        <f t="shared" si="61"/>
        <v>0</v>
      </c>
      <c r="AL57" s="302">
        <f t="shared" si="17"/>
        <v>0</v>
      </c>
      <c r="AM57" s="304">
        <f t="shared" si="80"/>
        <v>0</v>
      </c>
      <c r="AN57" s="285">
        <f t="shared" si="81"/>
        <v>0</v>
      </c>
      <c r="AO57" s="303">
        <f t="shared" si="82"/>
        <v>0</v>
      </c>
      <c r="AP57" s="285">
        <f t="shared" si="83"/>
        <v>0</v>
      </c>
      <c r="AQ57" s="285">
        <f t="shared" si="84"/>
        <v>0</v>
      </c>
      <c r="AR57" s="284">
        <f t="shared" si="85"/>
        <v>0</v>
      </c>
      <c r="AS57" s="284">
        <f t="shared" si="86"/>
        <v>0</v>
      </c>
      <c r="AT57" s="284">
        <f t="shared" si="87"/>
        <v>0</v>
      </c>
      <c r="AU57" s="318">
        <f t="shared" si="88"/>
        <v>0</v>
      </c>
      <c r="AV57" s="318">
        <f t="shared" si="48"/>
        <v>0</v>
      </c>
      <c r="AW57" s="318">
        <f t="shared" si="89"/>
        <v>0</v>
      </c>
      <c r="AX57" s="318">
        <f t="shared" si="50"/>
        <v>0</v>
      </c>
      <c r="AY57" s="320">
        <f t="shared" si="90"/>
        <v>0</v>
      </c>
      <c r="AZ57" s="321">
        <f t="shared" si="51"/>
        <v>0</v>
      </c>
      <c r="BA57" s="321">
        <f t="shared" si="24"/>
        <v>0</v>
      </c>
      <c r="BB57" s="322">
        <f t="shared" si="52"/>
        <v>0</v>
      </c>
      <c r="BC57" s="323">
        <f t="shared" si="25"/>
        <v>0</v>
      </c>
      <c r="BD57" s="324">
        <f t="shared" si="26"/>
        <v>0</v>
      </c>
      <c r="BE57" s="325">
        <f t="shared" si="91"/>
        <v>0</v>
      </c>
      <c r="BF57" s="325">
        <f t="shared" si="27"/>
        <v>0</v>
      </c>
      <c r="BG57" s="325">
        <f t="shared" si="28"/>
        <v>0</v>
      </c>
      <c r="BH57" s="305">
        <f t="shared" si="29"/>
        <v>0</v>
      </c>
      <c r="BI57" s="298">
        <f t="shared" si="30"/>
        <v>0</v>
      </c>
      <c r="BJ57" s="298">
        <f t="shared" si="92"/>
        <v>0</v>
      </c>
      <c r="BK57" s="298">
        <f t="shared" si="31"/>
        <v>0</v>
      </c>
      <c r="BL57" s="298">
        <f t="shared" si="32"/>
        <v>0</v>
      </c>
    </row>
    <row r="58" spans="1:64" ht="15.75">
      <c r="A58" s="315"/>
      <c r="B58" s="266"/>
      <c r="C58" s="132"/>
      <c r="D58" s="111"/>
      <c r="E58" s="111"/>
      <c r="F58" s="111"/>
      <c r="G58" s="176"/>
      <c r="H58" s="176"/>
      <c r="I58" s="176"/>
      <c r="J58" s="176"/>
      <c r="K58" s="176"/>
      <c r="L58" s="267"/>
      <c r="M58" s="267">
        <f t="shared" si="1"/>
        <v>0</v>
      </c>
      <c r="N58" s="110"/>
      <c r="O58" s="168">
        <f t="shared" si="68"/>
        <v>0</v>
      </c>
      <c r="P58" s="168" t="str">
        <f t="shared" si="69"/>
        <v/>
      </c>
      <c r="Q58" s="107" t="str">
        <f t="shared" si="70"/>
        <v/>
      </c>
      <c r="R58" s="156" t="str">
        <f t="shared" si="71"/>
        <v/>
      </c>
      <c r="S58" s="101" t="str">
        <f t="shared" si="72"/>
        <v/>
      </c>
      <c r="T58" s="102" t="str">
        <f t="shared" si="73"/>
        <v/>
      </c>
      <c r="U58" s="102" t="str">
        <f t="shared" si="74"/>
        <v/>
      </c>
      <c r="V58" s="297">
        <f t="shared" si="6"/>
        <v>0</v>
      </c>
      <c r="W58" s="284"/>
      <c r="X58" s="284"/>
      <c r="Y58" s="299" t="str">
        <f t="shared" si="7"/>
        <v/>
      </c>
      <c r="Z58" s="298">
        <f t="shared" si="8"/>
        <v>0</v>
      </c>
      <c r="AA58" s="298">
        <f t="shared" si="9"/>
        <v>0</v>
      </c>
      <c r="AB58" s="298">
        <f t="shared" si="10"/>
        <v>0</v>
      </c>
      <c r="AC58" s="300">
        <f t="shared" si="11"/>
        <v>0</v>
      </c>
      <c r="AD58" s="300">
        <f t="shared" si="12"/>
        <v>0</v>
      </c>
      <c r="AE58" s="301">
        <f t="shared" si="37"/>
        <v>0</v>
      </c>
      <c r="AF58" s="301">
        <f t="shared" si="75"/>
        <v>0</v>
      </c>
      <c r="AG58" s="298">
        <f t="shared" si="76"/>
        <v>0</v>
      </c>
      <c r="AH58" s="302">
        <f t="shared" si="77"/>
        <v>0</v>
      </c>
      <c r="AI58" s="302">
        <f t="shared" si="78"/>
        <v>0</v>
      </c>
      <c r="AJ58" s="302">
        <f t="shared" si="79"/>
        <v>0</v>
      </c>
      <c r="AK58" s="303">
        <f t="shared" si="61"/>
        <v>0</v>
      </c>
      <c r="AL58" s="302">
        <f t="shared" si="17"/>
        <v>0</v>
      </c>
      <c r="AM58" s="304">
        <f t="shared" si="80"/>
        <v>0</v>
      </c>
      <c r="AN58" s="285">
        <f t="shared" si="81"/>
        <v>0</v>
      </c>
      <c r="AO58" s="303">
        <f t="shared" si="82"/>
        <v>0</v>
      </c>
      <c r="AP58" s="285">
        <f t="shared" si="83"/>
        <v>0</v>
      </c>
      <c r="AQ58" s="285">
        <f t="shared" si="84"/>
        <v>0</v>
      </c>
      <c r="AR58" s="284">
        <f t="shared" si="85"/>
        <v>0</v>
      </c>
      <c r="AS58" s="284">
        <f t="shared" si="86"/>
        <v>0</v>
      </c>
      <c r="AT58" s="284">
        <f t="shared" si="87"/>
        <v>0</v>
      </c>
      <c r="AU58" s="318">
        <f t="shared" si="88"/>
        <v>0</v>
      </c>
      <c r="AV58" s="318">
        <f t="shared" si="48"/>
        <v>0</v>
      </c>
      <c r="AW58" s="318">
        <f t="shared" si="89"/>
        <v>0</v>
      </c>
      <c r="AX58" s="318">
        <f t="shared" si="50"/>
        <v>0</v>
      </c>
      <c r="AY58" s="320">
        <f t="shared" si="90"/>
        <v>0</v>
      </c>
      <c r="AZ58" s="321">
        <f t="shared" si="51"/>
        <v>0</v>
      </c>
      <c r="BA58" s="321">
        <f t="shared" si="24"/>
        <v>0</v>
      </c>
      <c r="BB58" s="322">
        <f t="shared" si="52"/>
        <v>0</v>
      </c>
      <c r="BC58" s="323">
        <f t="shared" si="25"/>
        <v>0</v>
      </c>
      <c r="BD58" s="324">
        <f t="shared" si="26"/>
        <v>0</v>
      </c>
      <c r="BE58" s="325">
        <f t="shared" si="91"/>
        <v>0</v>
      </c>
      <c r="BF58" s="325">
        <f t="shared" si="27"/>
        <v>0</v>
      </c>
      <c r="BG58" s="325">
        <f t="shared" si="28"/>
        <v>0</v>
      </c>
      <c r="BH58" s="305">
        <f t="shared" si="29"/>
        <v>0</v>
      </c>
      <c r="BI58" s="298">
        <f t="shared" si="30"/>
        <v>0</v>
      </c>
      <c r="BJ58" s="298">
        <f t="shared" si="92"/>
        <v>0</v>
      </c>
      <c r="BK58" s="298">
        <f t="shared" si="31"/>
        <v>0</v>
      </c>
      <c r="BL58" s="298">
        <f t="shared" si="32"/>
        <v>0</v>
      </c>
    </row>
    <row r="59" spans="1:64" ht="15.75">
      <c r="A59" s="315"/>
      <c r="B59" s="266"/>
      <c r="C59" s="132"/>
      <c r="D59" s="111"/>
      <c r="E59" s="111"/>
      <c r="F59" s="111"/>
      <c r="G59" s="176"/>
      <c r="H59" s="176"/>
      <c r="I59" s="176"/>
      <c r="J59" s="176"/>
      <c r="K59" s="176"/>
      <c r="L59" s="267"/>
      <c r="M59" s="267">
        <f t="shared" si="1"/>
        <v>0</v>
      </c>
      <c r="N59" s="110"/>
      <c r="O59" s="168">
        <f t="shared" si="68"/>
        <v>0</v>
      </c>
      <c r="P59" s="168" t="str">
        <f t="shared" si="69"/>
        <v/>
      </c>
      <c r="Q59" s="107" t="str">
        <f t="shared" si="70"/>
        <v/>
      </c>
      <c r="R59" s="156" t="str">
        <f t="shared" si="71"/>
        <v/>
      </c>
      <c r="S59" s="101" t="str">
        <f t="shared" si="72"/>
        <v/>
      </c>
      <c r="T59" s="102" t="str">
        <f t="shared" si="73"/>
        <v/>
      </c>
      <c r="U59" s="102" t="str">
        <f t="shared" si="74"/>
        <v/>
      </c>
      <c r="V59" s="297">
        <f t="shared" si="6"/>
        <v>0</v>
      </c>
      <c r="W59" s="284"/>
      <c r="X59" s="284"/>
      <c r="Y59" s="299" t="str">
        <f t="shared" si="7"/>
        <v/>
      </c>
      <c r="Z59" s="298">
        <f t="shared" si="8"/>
        <v>0</v>
      </c>
      <c r="AA59" s="298">
        <f t="shared" si="9"/>
        <v>0</v>
      </c>
      <c r="AB59" s="298">
        <f t="shared" si="10"/>
        <v>0</v>
      </c>
      <c r="AC59" s="300">
        <f t="shared" si="11"/>
        <v>0</v>
      </c>
      <c r="AD59" s="300">
        <f t="shared" si="12"/>
        <v>0</v>
      </c>
      <c r="AE59" s="301">
        <f t="shared" si="37"/>
        <v>0</v>
      </c>
      <c r="AF59" s="301">
        <f t="shared" si="75"/>
        <v>0</v>
      </c>
      <c r="AG59" s="298">
        <f t="shared" si="76"/>
        <v>0</v>
      </c>
      <c r="AH59" s="302">
        <f t="shared" si="77"/>
        <v>0</v>
      </c>
      <c r="AI59" s="302">
        <f t="shared" si="78"/>
        <v>0</v>
      </c>
      <c r="AJ59" s="302">
        <f t="shared" si="79"/>
        <v>0</v>
      </c>
      <c r="AK59" s="303">
        <f t="shared" si="61"/>
        <v>0</v>
      </c>
      <c r="AL59" s="302">
        <f t="shared" si="17"/>
        <v>0</v>
      </c>
      <c r="AM59" s="304">
        <f t="shared" si="80"/>
        <v>0</v>
      </c>
      <c r="AN59" s="285">
        <f t="shared" si="81"/>
        <v>0</v>
      </c>
      <c r="AO59" s="303">
        <f t="shared" si="82"/>
        <v>0</v>
      </c>
      <c r="AP59" s="285">
        <f t="shared" si="83"/>
        <v>0</v>
      </c>
      <c r="AQ59" s="285">
        <f t="shared" si="84"/>
        <v>0</v>
      </c>
      <c r="AR59" s="284">
        <f t="shared" si="85"/>
        <v>0</v>
      </c>
      <c r="AS59" s="284">
        <f t="shared" si="86"/>
        <v>0</v>
      </c>
      <c r="AT59" s="284">
        <f t="shared" si="87"/>
        <v>0</v>
      </c>
      <c r="AU59" s="318">
        <f t="shared" si="88"/>
        <v>0</v>
      </c>
      <c r="AV59" s="318">
        <f t="shared" si="48"/>
        <v>0</v>
      </c>
      <c r="AW59" s="318">
        <f t="shared" si="89"/>
        <v>0</v>
      </c>
      <c r="AX59" s="318">
        <f t="shared" si="50"/>
        <v>0</v>
      </c>
      <c r="AY59" s="320">
        <f t="shared" si="90"/>
        <v>0</v>
      </c>
      <c r="AZ59" s="321">
        <f t="shared" si="51"/>
        <v>0</v>
      </c>
      <c r="BA59" s="321">
        <f t="shared" si="24"/>
        <v>0</v>
      </c>
      <c r="BB59" s="322">
        <f t="shared" si="52"/>
        <v>0</v>
      </c>
      <c r="BC59" s="323">
        <f t="shared" si="25"/>
        <v>0</v>
      </c>
      <c r="BD59" s="324">
        <f t="shared" si="26"/>
        <v>0</v>
      </c>
      <c r="BE59" s="325">
        <f t="shared" si="91"/>
        <v>0</v>
      </c>
      <c r="BF59" s="325">
        <f t="shared" si="27"/>
        <v>0</v>
      </c>
      <c r="BG59" s="325">
        <f t="shared" si="28"/>
        <v>0</v>
      </c>
      <c r="BH59" s="305">
        <f t="shared" si="29"/>
        <v>0</v>
      </c>
      <c r="BI59" s="298">
        <f t="shared" si="30"/>
        <v>0</v>
      </c>
      <c r="BJ59" s="298">
        <f t="shared" si="92"/>
        <v>0</v>
      </c>
      <c r="BK59" s="298">
        <f t="shared" si="31"/>
        <v>0</v>
      </c>
      <c r="BL59" s="298">
        <f t="shared" si="32"/>
        <v>0</v>
      </c>
    </row>
    <row r="60" spans="1:64" ht="15.75">
      <c r="A60" s="315"/>
      <c r="B60" s="266"/>
      <c r="C60" s="132"/>
      <c r="D60" s="111"/>
      <c r="E60" s="111"/>
      <c r="F60" s="111"/>
      <c r="G60" s="176"/>
      <c r="H60" s="176"/>
      <c r="I60" s="176"/>
      <c r="J60" s="176"/>
      <c r="K60" s="176"/>
      <c r="L60" s="267"/>
      <c r="M60" s="267">
        <f t="shared" si="1"/>
        <v>0</v>
      </c>
      <c r="N60" s="110"/>
      <c r="O60" s="168">
        <f t="shared" si="68"/>
        <v>0</v>
      </c>
      <c r="P60" s="168" t="str">
        <f t="shared" si="69"/>
        <v/>
      </c>
      <c r="Q60" s="107" t="str">
        <f t="shared" si="70"/>
        <v/>
      </c>
      <c r="R60" s="156" t="str">
        <f t="shared" si="71"/>
        <v/>
      </c>
      <c r="S60" s="101" t="str">
        <f t="shared" si="72"/>
        <v/>
      </c>
      <c r="T60" s="102" t="str">
        <f t="shared" si="73"/>
        <v/>
      </c>
      <c r="U60" s="102" t="str">
        <f t="shared" si="74"/>
        <v/>
      </c>
      <c r="V60" s="297">
        <f t="shared" si="6"/>
        <v>0</v>
      </c>
      <c r="W60" s="284"/>
      <c r="X60" s="284"/>
      <c r="Y60" s="299" t="str">
        <f t="shared" si="7"/>
        <v/>
      </c>
      <c r="Z60" s="298">
        <f t="shared" si="8"/>
        <v>0</v>
      </c>
      <c r="AA60" s="298">
        <f t="shared" si="9"/>
        <v>0</v>
      </c>
      <c r="AB60" s="298">
        <f t="shared" si="10"/>
        <v>0</v>
      </c>
      <c r="AC60" s="300">
        <f t="shared" si="11"/>
        <v>0</v>
      </c>
      <c r="AD60" s="300">
        <f t="shared" si="12"/>
        <v>0</v>
      </c>
      <c r="AE60" s="301">
        <f t="shared" si="37"/>
        <v>0</v>
      </c>
      <c r="AF60" s="301">
        <f t="shared" si="75"/>
        <v>0</v>
      </c>
      <c r="AG60" s="298">
        <f t="shared" si="76"/>
        <v>0</v>
      </c>
      <c r="AH60" s="302">
        <f t="shared" si="77"/>
        <v>0</v>
      </c>
      <c r="AI60" s="302">
        <f t="shared" si="78"/>
        <v>0</v>
      </c>
      <c r="AJ60" s="302">
        <f t="shared" si="79"/>
        <v>0</v>
      </c>
      <c r="AK60" s="303">
        <f t="shared" si="61"/>
        <v>0</v>
      </c>
      <c r="AL60" s="302">
        <f t="shared" si="17"/>
        <v>0</v>
      </c>
      <c r="AM60" s="304">
        <f t="shared" si="80"/>
        <v>0</v>
      </c>
      <c r="AN60" s="285">
        <f t="shared" si="81"/>
        <v>0</v>
      </c>
      <c r="AO60" s="303">
        <f t="shared" si="82"/>
        <v>0</v>
      </c>
      <c r="AP60" s="285">
        <f t="shared" si="83"/>
        <v>0</v>
      </c>
      <c r="AQ60" s="285">
        <f t="shared" si="84"/>
        <v>0</v>
      </c>
      <c r="AR60" s="284">
        <f t="shared" si="85"/>
        <v>0</v>
      </c>
      <c r="AS60" s="284">
        <f t="shared" si="86"/>
        <v>0</v>
      </c>
      <c r="AT60" s="284">
        <f t="shared" si="87"/>
        <v>0</v>
      </c>
      <c r="AU60" s="318">
        <f t="shared" si="88"/>
        <v>0</v>
      </c>
      <c r="AV60" s="318">
        <f t="shared" si="48"/>
        <v>0</v>
      </c>
      <c r="AW60" s="318">
        <f t="shared" si="89"/>
        <v>0</v>
      </c>
      <c r="AX60" s="318">
        <f t="shared" si="50"/>
        <v>0</v>
      </c>
      <c r="AY60" s="320">
        <f t="shared" si="90"/>
        <v>0</v>
      </c>
      <c r="AZ60" s="321">
        <f t="shared" si="51"/>
        <v>0</v>
      </c>
      <c r="BA60" s="321">
        <f t="shared" si="24"/>
        <v>0</v>
      </c>
      <c r="BB60" s="322">
        <f t="shared" si="52"/>
        <v>0</v>
      </c>
      <c r="BC60" s="323">
        <f t="shared" si="25"/>
        <v>0</v>
      </c>
      <c r="BD60" s="324">
        <f t="shared" si="26"/>
        <v>0</v>
      </c>
      <c r="BE60" s="325">
        <f t="shared" si="91"/>
        <v>0</v>
      </c>
      <c r="BF60" s="325">
        <f t="shared" si="27"/>
        <v>0</v>
      </c>
      <c r="BG60" s="325">
        <f t="shared" si="28"/>
        <v>0</v>
      </c>
      <c r="BH60" s="305">
        <f t="shared" si="29"/>
        <v>0</v>
      </c>
      <c r="BI60" s="298">
        <f t="shared" si="30"/>
        <v>0</v>
      </c>
      <c r="BJ60" s="298">
        <f t="shared" si="92"/>
        <v>0</v>
      </c>
      <c r="BK60" s="298">
        <f t="shared" si="31"/>
        <v>0</v>
      </c>
      <c r="BL60" s="298">
        <f t="shared" si="32"/>
        <v>0</v>
      </c>
    </row>
    <row r="61" spans="1:64" ht="15.75">
      <c r="A61" s="315"/>
      <c r="B61" s="266"/>
      <c r="C61" s="132"/>
      <c r="D61" s="111"/>
      <c r="E61" s="111"/>
      <c r="F61" s="111"/>
      <c r="G61" s="176"/>
      <c r="H61" s="176"/>
      <c r="I61" s="176"/>
      <c r="J61" s="176"/>
      <c r="K61" s="176"/>
      <c r="L61" s="267"/>
      <c r="M61" s="267">
        <f t="shared" si="1"/>
        <v>0</v>
      </c>
      <c r="N61" s="110"/>
      <c r="O61" s="168">
        <f t="shared" si="68"/>
        <v>0</v>
      </c>
      <c r="P61" s="168" t="str">
        <f t="shared" si="69"/>
        <v/>
      </c>
      <c r="Q61" s="107" t="str">
        <f t="shared" si="70"/>
        <v/>
      </c>
      <c r="R61" s="156" t="str">
        <f t="shared" si="71"/>
        <v/>
      </c>
      <c r="S61" s="101" t="str">
        <f t="shared" si="72"/>
        <v/>
      </c>
      <c r="T61" s="102" t="str">
        <f t="shared" si="73"/>
        <v/>
      </c>
      <c r="U61" s="102" t="str">
        <f t="shared" si="74"/>
        <v/>
      </c>
      <c r="V61" s="297">
        <f t="shared" si="6"/>
        <v>0</v>
      </c>
      <c r="W61" s="284"/>
      <c r="X61" s="284"/>
      <c r="Y61" s="299" t="str">
        <f t="shared" si="7"/>
        <v/>
      </c>
      <c r="Z61" s="298">
        <f t="shared" si="8"/>
        <v>0</v>
      </c>
      <c r="AA61" s="298">
        <f t="shared" si="9"/>
        <v>0</v>
      </c>
      <c r="AB61" s="298">
        <f t="shared" si="10"/>
        <v>0</v>
      </c>
      <c r="AC61" s="300">
        <f t="shared" si="11"/>
        <v>0</v>
      </c>
      <c r="AD61" s="300">
        <f t="shared" si="12"/>
        <v>0</v>
      </c>
      <c r="AE61" s="301">
        <f t="shared" si="37"/>
        <v>0</v>
      </c>
      <c r="AF61" s="301">
        <f t="shared" si="75"/>
        <v>0</v>
      </c>
      <c r="AG61" s="298">
        <f t="shared" si="76"/>
        <v>0</v>
      </c>
      <c r="AH61" s="302">
        <f t="shared" si="77"/>
        <v>0</v>
      </c>
      <c r="AI61" s="302">
        <f t="shared" si="78"/>
        <v>0</v>
      </c>
      <c r="AJ61" s="302">
        <f t="shared" si="79"/>
        <v>0</v>
      </c>
      <c r="AK61" s="303">
        <f t="shared" si="61"/>
        <v>0</v>
      </c>
      <c r="AL61" s="302">
        <f t="shared" si="17"/>
        <v>0</v>
      </c>
      <c r="AM61" s="304">
        <f t="shared" si="80"/>
        <v>0</v>
      </c>
      <c r="AN61" s="285">
        <f t="shared" si="81"/>
        <v>0</v>
      </c>
      <c r="AO61" s="303">
        <f t="shared" si="82"/>
        <v>0</v>
      </c>
      <c r="AP61" s="285">
        <f t="shared" si="83"/>
        <v>0</v>
      </c>
      <c r="AQ61" s="285">
        <f t="shared" si="84"/>
        <v>0</v>
      </c>
      <c r="AR61" s="284">
        <f t="shared" si="85"/>
        <v>0</v>
      </c>
      <c r="AS61" s="284">
        <f t="shared" si="86"/>
        <v>0</v>
      </c>
      <c r="AT61" s="284">
        <f t="shared" si="87"/>
        <v>0</v>
      </c>
      <c r="AU61" s="318">
        <f t="shared" si="88"/>
        <v>0</v>
      </c>
      <c r="AV61" s="318">
        <f t="shared" si="48"/>
        <v>0</v>
      </c>
      <c r="AW61" s="318">
        <f t="shared" si="89"/>
        <v>0</v>
      </c>
      <c r="AX61" s="318">
        <f t="shared" si="50"/>
        <v>0</v>
      </c>
      <c r="AY61" s="320">
        <f t="shared" si="90"/>
        <v>0</v>
      </c>
      <c r="AZ61" s="321">
        <f t="shared" si="51"/>
        <v>0</v>
      </c>
      <c r="BA61" s="321">
        <f t="shared" si="24"/>
        <v>0</v>
      </c>
      <c r="BB61" s="322">
        <f t="shared" si="52"/>
        <v>0</v>
      </c>
      <c r="BC61" s="323">
        <f t="shared" si="25"/>
        <v>0</v>
      </c>
      <c r="BD61" s="324">
        <f t="shared" si="26"/>
        <v>0</v>
      </c>
      <c r="BE61" s="325">
        <f t="shared" si="91"/>
        <v>0</v>
      </c>
      <c r="BF61" s="325">
        <f t="shared" si="27"/>
        <v>0</v>
      </c>
      <c r="BG61" s="325">
        <f t="shared" si="28"/>
        <v>0</v>
      </c>
      <c r="BH61" s="305">
        <f t="shared" si="29"/>
        <v>0</v>
      </c>
      <c r="BI61" s="298">
        <f t="shared" si="30"/>
        <v>0</v>
      </c>
      <c r="BJ61" s="298">
        <f t="shared" si="92"/>
        <v>0</v>
      </c>
      <c r="BK61" s="298">
        <f t="shared" si="31"/>
        <v>0</v>
      </c>
      <c r="BL61" s="298">
        <f t="shared" si="32"/>
        <v>0</v>
      </c>
    </row>
    <row r="62" spans="1:64" ht="15.75">
      <c r="A62" s="315"/>
      <c r="B62" s="266"/>
      <c r="C62" s="132"/>
      <c r="D62" s="111"/>
      <c r="E62" s="111"/>
      <c r="F62" s="111"/>
      <c r="G62" s="176"/>
      <c r="H62" s="176"/>
      <c r="I62" s="176"/>
      <c r="J62" s="176"/>
      <c r="K62" s="176"/>
      <c r="L62" s="267"/>
      <c r="M62" s="267">
        <f t="shared" si="1"/>
        <v>0</v>
      </c>
      <c r="N62" s="110"/>
      <c r="O62" s="168">
        <f t="shared" si="68"/>
        <v>0</v>
      </c>
      <c r="P62" s="168" t="str">
        <f t="shared" si="69"/>
        <v/>
      </c>
      <c r="Q62" s="107" t="str">
        <f t="shared" si="70"/>
        <v/>
      </c>
      <c r="R62" s="156" t="str">
        <f t="shared" si="71"/>
        <v/>
      </c>
      <c r="S62" s="101" t="str">
        <f t="shared" si="72"/>
        <v/>
      </c>
      <c r="T62" s="102" t="str">
        <f t="shared" si="73"/>
        <v/>
      </c>
      <c r="U62" s="102" t="str">
        <f t="shared" si="74"/>
        <v/>
      </c>
      <c r="V62" s="297">
        <f t="shared" si="6"/>
        <v>0</v>
      </c>
      <c r="W62" s="284"/>
      <c r="X62" s="284"/>
      <c r="Y62" s="299" t="str">
        <f t="shared" si="7"/>
        <v/>
      </c>
      <c r="Z62" s="298">
        <f t="shared" si="8"/>
        <v>0</v>
      </c>
      <c r="AA62" s="298">
        <f t="shared" si="9"/>
        <v>0</v>
      </c>
      <c r="AB62" s="298">
        <f t="shared" si="10"/>
        <v>0</v>
      </c>
      <c r="AC62" s="300">
        <f t="shared" si="11"/>
        <v>0</v>
      </c>
      <c r="AD62" s="300">
        <f t="shared" si="12"/>
        <v>0</v>
      </c>
      <c r="AE62" s="301">
        <f t="shared" si="37"/>
        <v>0</v>
      </c>
      <c r="AF62" s="301">
        <f t="shared" si="75"/>
        <v>0</v>
      </c>
      <c r="AG62" s="298">
        <f t="shared" si="76"/>
        <v>0</v>
      </c>
      <c r="AH62" s="302">
        <f t="shared" si="77"/>
        <v>0</v>
      </c>
      <c r="AI62" s="302">
        <f t="shared" si="78"/>
        <v>0</v>
      </c>
      <c r="AJ62" s="302">
        <f t="shared" si="79"/>
        <v>0</v>
      </c>
      <c r="AK62" s="303">
        <f t="shared" si="61"/>
        <v>0</v>
      </c>
      <c r="AL62" s="302">
        <f t="shared" si="17"/>
        <v>0</v>
      </c>
      <c r="AM62" s="304">
        <f t="shared" si="80"/>
        <v>0</v>
      </c>
      <c r="AN62" s="285">
        <f t="shared" si="81"/>
        <v>0</v>
      </c>
      <c r="AO62" s="303">
        <f t="shared" si="82"/>
        <v>0</v>
      </c>
      <c r="AP62" s="285">
        <f t="shared" si="83"/>
        <v>0</v>
      </c>
      <c r="AQ62" s="285">
        <f t="shared" si="84"/>
        <v>0</v>
      </c>
      <c r="AR62" s="284">
        <f t="shared" si="85"/>
        <v>0</v>
      </c>
      <c r="AS62" s="284">
        <f t="shared" si="86"/>
        <v>0</v>
      </c>
      <c r="AT62" s="284">
        <f t="shared" si="87"/>
        <v>0</v>
      </c>
      <c r="AU62" s="318">
        <f t="shared" si="88"/>
        <v>0</v>
      </c>
      <c r="AV62" s="318">
        <f t="shared" si="48"/>
        <v>0</v>
      </c>
      <c r="AW62" s="318">
        <f t="shared" si="89"/>
        <v>0</v>
      </c>
      <c r="AX62" s="318">
        <f t="shared" si="50"/>
        <v>0</v>
      </c>
      <c r="AY62" s="320">
        <f t="shared" si="90"/>
        <v>0</v>
      </c>
      <c r="AZ62" s="321">
        <f t="shared" si="51"/>
        <v>0</v>
      </c>
      <c r="BA62" s="321">
        <f t="shared" si="24"/>
        <v>0</v>
      </c>
      <c r="BB62" s="322">
        <f t="shared" si="52"/>
        <v>0</v>
      </c>
      <c r="BC62" s="323">
        <f t="shared" si="25"/>
        <v>0</v>
      </c>
      <c r="BD62" s="324">
        <f t="shared" si="26"/>
        <v>0</v>
      </c>
      <c r="BE62" s="325">
        <f t="shared" si="91"/>
        <v>0</v>
      </c>
      <c r="BF62" s="325">
        <f t="shared" si="27"/>
        <v>0</v>
      </c>
      <c r="BG62" s="325">
        <f t="shared" si="28"/>
        <v>0</v>
      </c>
      <c r="BH62" s="305">
        <f t="shared" si="29"/>
        <v>0</v>
      </c>
      <c r="BI62" s="298">
        <f t="shared" si="30"/>
        <v>0</v>
      </c>
      <c r="BJ62" s="298">
        <f t="shared" si="92"/>
        <v>0</v>
      </c>
      <c r="BK62" s="298">
        <f t="shared" si="31"/>
        <v>0</v>
      </c>
      <c r="BL62" s="298">
        <f t="shared" si="32"/>
        <v>0</v>
      </c>
    </row>
    <row r="63" spans="1:64" ht="15.75">
      <c r="A63" s="315"/>
      <c r="B63" s="266"/>
      <c r="C63" s="132"/>
      <c r="D63" s="111"/>
      <c r="E63" s="111"/>
      <c r="F63" s="111"/>
      <c r="G63" s="176"/>
      <c r="H63" s="176"/>
      <c r="I63" s="176"/>
      <c r="J63" s="176"/>
      <c r="K63" s="176"/>
      <c r="L63" s="267"/>
      <c r="M63" s="267">
        <f t="shared" si="1"/>
        <v>0</v>
      </c>
      <c r="N63" s="110"/>
      <c r="O63" s="168">
        <f t="shared" si="68"/>
        <v>0</v>
      </c>
      <c r="P63" s="168" t="str">
        <f t="shared" si="69"/>
        <v/>
      </c>
      <c r="Q63" s="107" t="str">
        <f t="shared" si="70"/>
        <v/>
      </c>
      <c r="R63" s="156" t="str">
        <f t="shared" si="71"/>
        <v/>
      </c>
      <c r="S63" s="101" t="str">
        <f t="shared" si="72"/>
        <v/>
      </c>
      <c r="T63" s="102" t="str">
        <f t="shared" si="73"/>
        <v/>
      </c>
      <c r="U63" s="102" t="str">
        <f t="shared" si="74"/>
        <v/>
      </c>
      <c r="V63" s="297">
        <f t="shared" si="6"/>
        <v>0</v>
      </c>
      <c r="W63" s="284"/>
      <c r="X63" s="284"/>
      <c r="Y63" s="299" t="str">
        <f t="shared" si="7"/>
        <v/>
      </c>
      <c r="Z63" s="298">
        <f t="shared" si="8"/>
        <v>0</v>
      </c>
      <c r="AA63" s="298">
        <f t="shared" si="9"/>
        <v>0</v>
      </c>
      <c r="AB63" s="298">
        <f t="shared" si="10"/>
        <v>0</v>
      </c>
      <c r="AC63" s="300">
        <f t="shared" si="11"/>
        <v>0</v>
      </c>
      <c r="AD63" s="300">
        <f t="shared" si="12"/>
        <v>0</v>
      </c>
      <c r="AE63" s="301">
        <f t="shared" si="37"/>
        <v>0</v>
      </c>
      <c r="AF63" s="301">
        <f t="shared" si="75"/>
        <v>0</v>
      </c>
      <c r="AG63" s="298">
        <f t="shared" si="76"/>
        <v>0</v>
      </c>
      <c r="AH63" s="302">
        <f t="shared" si="77"/>
        <v>0</v>
      </c>
      <c r="AI63" s="302">
        <f t="shared" si="78"/>
        <v>0</v>
      </c>
      <c r="AJ63" s="302">
        <f t="shared" si="79"/>
        <v>0</v>
      </c>
      <c r="AK63" s="303">
        <f t="shared" si="61"/>
        <v>0</v>
      </c>
      <c r="AL63" s="302">
        <f t="shared" si="17"/>
        <v>0</v>
      </c>
      <c r="AM63" s="304">
        <f t="shared" si="80"/>
        <v>0</v>
      </c>
      <c r="AN63" s="285">
        <f t="shared" si="81"/>
        <v>0</v>
      </c>
      <c r="AO63" s="303">
        <f t="shared" si="82"/>
        <v>0</v>
      </c>
      <c r="AP63" s="285">
        <f t="shared" si="83"/>
        <v>0</v>
      </c>
      <c r="AQ63" s="285">
        <f t="shared" si="84"/>
        <v>0</v>
      </c>
      <c r="AR63" s="284">
        <f t="shared" si="85"/>
        <v>0</v>
      </c>
      <c r="AS63" s="284">
        <f t="shared" si="86"/>
        <v>0</v>
      </c>
      <c r="AT63" s="284">
        <f t="shared" si="87"/>
        <v>0</v>
      </c>
      <c r="AU63" s="318">
        <f t="shared" si="88"/>
        <v>0</v>
      </c>
      <c r="AV63" s="318">
        <f t="shared" si="48"/>
        <v>0</v>
      </c>
      <c r="AW63" s="318">
        <f t="shared" si="89"/>
        <v>0</v>
      </c>
      <c r="AX63" s="318">
        <f t="shared" si="50"/>
        <v>0</v>
      </c>
      <c r="AY63" s="320">
        <f t="shared" si="90"/>
        <v>0</v>
      </c>
      <c r="AZ63" s="321">
        <f t="shared" si="51"/>
        <v>0</v>
      </c>
      <c r="BA63" s="321">
        <f t="shared" si="24"/>
        <v>0</v>
      </c>
      <c r="BB63" s="322">
        <f t="shared" si="52"/>
        <v>0</v>
      </c>
      <c r="BC63" s="323">
        <f t="shared" si="25"/>
        <v>0</v>
      </c>
      <c r="BD63" s="324">
        <f t="shared" si="26"/>
        <v>0</v>
      </c>
      <c r="BE63" s="325">
        <f t="shared" si="91"/>
        <v>0</v>
      </c>
      <c r="BF63" s="325">
        <f t="shared" si="27"/>
        <v>0</v>
      </c>
      <c r="BG63" s="325">
        <f t="shared" si="28"/>
        <v>0</v>
      </c>
      <c r="BH63" s="305">
        <f t="shared" si="29"/>
        <v>0</v>
      </c>
      <c r="BI63" s="298">
        <f t="shared" si="30"/>
        <v>0</v>
      </c>
      <c r="BJ63" s="298">
        <f t="shared" si="92"/>
        <v>0</v>
      </c>
      <c r="BK63" s="298">
        <f t="shared" si="31"/>
        <v>0</v>
      </c>
      <c r="BL63" s="298">
        <f t="shared" si="32"/>
        <v>0</v>
      </c>
    </row>
    <row r="64" spans="1:64" ht="15.75">
      <c r="A64" s="315"/>
      <c r="B64" s="266"/>
      <c r="C64" s="132"/>
      <c r="D64" s="111"/>
      <c r="E64" s="111"/>
      <c r="F64" s="111"/>
      <c r="G64" s="176"/>
      <c r="H64" s="176"/>
      <c r="I64" s="176"/>
      <c r="J64" s="176"/>
      <c r="K64" s="176"/>
      <c r="L64" s="267"/>
      <c r="M64" s="267">
        <f t="shared" si="1"/>
        <v>0</v>
      </c>
      <c r="N64" s="110"/>
      <c r="O64" s="168">
        <f t="shared" si="68"/>
        <v>0</v>
      </c>
      <c r="P64" s="168" t="str">
        <f t="shared" si="69"/>
        <v/>
      </c>
      <c r="Q64" s="107" t="str">
        <f t="shared" si="70"/>
        <v/>
      </c>
      <c r="R64" s="156" t="str">
        <f t="shared" si="71"/>
        <v/>
      </c>
      <c r="S64" s="101" t="str">
        <f t="shared" si="72"/>
        <v/>
      </c>
      <c r="T64" s="102" t="str">
        <f t="shared" si="73"/>
        <v/>
      </c>
      <c r="U64" s="102" t="str">
        <f t="shared" si="74"/>
        <v/>
      </c>
      <c r="V64" s="297">
        <f t="shared" si="6"/>
        <v>0</v>
      </c>
      <c r="W64" s="284"/>
      <c r="X64" s="284"/>
      <c r="Y64" s="299" t="str">
        <f t="shared" si="7"/>
        <v/>
      </c>
      <c r="Z64" s="298">
        <f t="shared" si="8"/>
        <v>0</v>
      </c>
      <c r="AA64" s="298">
        <f t="shared" si="9"/>
        <v>0</v>
      </c>
      <c r="AB64" s="298">
        <f t="shared" si="10"/>
        <v>0</v>
      </c>
      <c r="AC64" s="300">
        <f t="shared" si="11"/>
        <v>0</v>
      </c>
      <c r="AD64" s="300">
        <f t="shared" si="12"/>
        <v>0</v>
      </c>
      <c r="AE64" s="301">
        <f t="shared" si="37"/>
        <v>0</v>
      </c>
      <c r="AF64" s="301">
        <f t="shared" si="75"/>
        <v>0</v>
      </c>
      <c r="AG64" s="298">
        <f t="shared" si="76"/>
        <v>0</v>
      </c>
      <c r="AH64" s="302">
        <f t="shared" si="77"/>
        <v>0</v>
      </c>
      <c r="AI64" s="302">
        <f t="shared" si="78"/>
        <v>0</v>
      </c>
      <c r="AJ64" s="302">
        <f t="shared" si="79"/>
        <v>0</v>
      </c>
      <c r="AK64" s="303">
        <f t="shared" si="61"/>
        <v>0</v>
      </c>
      <c r="AL64" s="302">
        <f t="shared" si="17"/>
        <v>0</v>
      </c>
      <c r="AM64" s="304">
        <f t="shared" si="80"/>
        <v>0</v>
      </c>
      <c r="AN64" s="285">
        <f t="shared" si="81"/>
        <v>0</v>
      </c>
      <c r="AO64" s="303">
        <f t="shared" si="82"/>
        <v>0</v>
      </c>
      <c r="AP64" s="285">
        <f t="shared" si="83"/>
        <v>0</v>
      </c>
      <c r="AQ64" s="285">
        <f t="shared" si="84"/>
        <v>0</v>
      </c>
      <c r="AR64" s="284">
        <f t="shared" si="85"/>
        <v>0</v>
      </c>
      <c r="AS64" s="284">
        <f t="shared" si="86"/>
        <v>0</v>
      </c>
      <c r="AT64" s="284">
        <f t="shared" si="87"/>
        <v>0</v>
      </c>
      <c r="AU64" s="318">
        <f t="shared" si="88"/>
        <v>0</v>
      </c>
      <c r="AV64" s="318">
        <f t="shared" si="48"/>
        <v>0</v>
      </c>
      <c r="AW64" s="318">
        <f t="shared" si="89"/>
        <v>0</v>
      </c>
      <c r="AX64" s="318">
        <f t="shared" si="50"/>
        <v>0</v>
      </c>
      <c r="AY64" s="320">
        <f t="shared" si="90"/>
        <v>0</v>
      </c>
      <c r="AZ64" s="321">
        <f t="shared" si="51"/>
        <v>0</v>
      </c>
      <c r="BA64" s="321">
        <f t="shared" si="24"/>
        <v>0</v>
      </c>
      <c r="BB64" s="322">
        <f t="shared" si="52"/>
        <v>0</v>
      </c>
      <c r="BC64" s="323">
        <f t="shared" si="25"/>
        <v>0</v>
      </c>
      <c r="BD64" s="324">
        <f t="shared" si="26"/>
        <v>0</v>
      </c>
      <c r="BE64" s="325">
        <f t="shared" si="91"/>
        <v>0</v>
      </c>
      <c r="BF64" s="325">
        <f t="shared" si="27"/>
        <v>0</v>
      </c>
      <c r="BG64" s="325">
        <f t="shared" si="28"/>
        <v>0</v>
      </c>
      <c r="BH64" s="305">
        <f t="shared" si="29"/>
        <v>0</v>
      </c>
      <c r="BI64" s="298">
        <f t="shared" si="30"/>
        <v>0</v>
      </c>
      <c r="BJ64" s="298">
        <f t="shared" si="92"/>
        <v>0</v>
      </c>
      <c r="BK64" s="298">
        <f t="shared" si="31"/>
        <v>0</v>
      </c>
      <c r="BL64" s="298">
        <f t="shared" si="32"/>
        <v>0</v>
      </c>
    </row>
    <row r="65" spans="1:64" ht="15.75">
      <c r="A65" s="315"/>
      <c r="B65" s="266"/>
      <c r="C65" s="132"/>
      <c r="D65" s="111"/>
      <c r="E65" s="111"/>
      <c r="F65" s="111"/>
      <c r="G65" s="176"/>
      <c r="H65" s="176"/>
      <c r="I65" s="176"/>
      <c r="J65" s="176"/>
      <c r="K65" s="176"/>
      <c r="L65" s="267"/>
      <c r="M65" s="267">
        <f t="shared" si="1"/>
        <v>0</v>
      </c>
      <c r="N65" s="110"/>
      <c r="O65" s="168">
        <f t="shared" si="68"/>
        <v>0</v>
      </c>
      <c r="P65" s="168" t="str">
        <f t="shared" si="69"/>
        <v/>
      </c>
      <c r="Q65" s="107" t="str">
        <f t="shared" si="70"/>
        <v/>
      </c>
      <c r="R65" s="156" t="str">
        <f t="shared" si="71"/>
        <v/>
      </c>
      <c r="S65" s="101" t="str">
        <f t="shared" si="72"/>
        <v/>
      </c>
      <c r="T65" s="102" t="str">
        <f t="shared" si="73"/>
        <v/>
      </c>
      <c r="U65" s="102" t="str">
        <f t="shared" si="74"/>
        <v/>
      </c>
      <c r="V65" s="297">
        <f t="shared" si="6"/>
        <v>0</v>
      </c>
      <c r="W65" s="284"/>
      <c r="X65" s="284"/>
      <c r="Y65" s="299" t="str">
        <f t="shared" si="7"/>
        <v/>
      </c>
      <c r="Z65" s="298">
        <f t="shared" si="8"/>
        <v>0</v>
      </c>
      <c r="AA65" s="298">
        <f t="shared" si="9"/>
        <v>0</v>
      </c>
      <c r="AB65" s="298">
        <f t="shared" si="10"/>
        <v>0</v>
      </c>
      <c r="AC65" s="300">
        <f t="shared" si="11"/>
        <v>0</v>
      </c>
      <c r="AD65" s="300">
        <f t="shared" si="12"/>
        <v>0</v>
      </c>
      <c r="AE65" s="301">
        <f t="shared" si="37"/>
        <v>0</v>
      </c>
      <c r="AF65" s="301">
        <f t="shared" si="75"/>
        <v>0</v>
      </c>
      <c r="AG65" s="298">
        <f t="shared" si="76"/>
        <v>0</v>
      </c>
      <c r="AH65" s="302">
        <f t="shared" si="77"/>
        <v>0</v>
      </c>
      <c r="AI65" s="302">
        <f t="shared" si="78"/>
        <v>0</v>
      </c>
      <c r="AJ65" s="302">
        <f t="shared" si="79"/>
        <v>0</v>
      </c>
      <c r="AK65" s="303">
        <f t="shared" si="61"/>
        <v>0</v>
      </c>
      <c r="AL65" s="302">
        <f t="shared" si="17"/>
        <v>0</v>
      </c>
      <c r="AM65" s="304">
        <f t="shared" si="80"/>
        <v>0</v>
      </c>
      <c r="AN65" s="285">
        <f t="shared" si="81"/>
        <v>0</v>
      </c>
      <c r="AO65" s="303">
        <f t="shared" si="82"/>
        <v>0</v>
      </c>
      <c r="AP65" s="285">
        <f t="shared" si="83"/>
        <v>0</v>
      </c>
      <c r="AQ65" s="285">
        <f t="shared" si="84"/>
        <v>0</v>
      </c>
      <c r="AR65" s="284">
        <f t="shared" si="85"/>
        <v>0</v>
      </c>
      <c r="AS65" s="284">
        <f t="shared" si="86"/>
        <v>0</v>
      </c>
      <c r="AT65" s="284">
        <f t="shared" si="87"/>
        <v>0</v>
      </c>
      <c r="AU65" s="318">
        <f t="shared" si="88"/>
        <v>0</v>
      </c>
      <c r="AV65" s="318">
        <f t="shared" si="48"/>
        <v>0</v>
      </c>
      <c r="AW65" s="318">
        <f t="shared" si="89"/>
        <v>0</v>
      </c>
      <c r="AX65" s="318">
        <f t="shared" si="50"/>
        <v>0</v>
      </c>
      <c r="AY65" s="320">
        <f t="shared" si="90"/>
        <v>0</v>
      </c>
      <c r="AZ65" s="321">
        <f t="shared" si="51"/>
        <v>0</v>
      </c>
      <c r="BA65" s="321">
        <f t="shared" si="24"/>
        <v>0</v>
      </c>
      <c r="BB65" s="322">
        <f t="shared" si="52"/>
        <v>0</v>
      </c>
      <c r="BC65" s="323">
        <f t="shared" si="25"/>
        <v>0</v>
      </c>
      <c r="BD65" s="324">
        <f t="shared" si="26"/>
        <v>0</v>
      </c>
      <c r="BE65" s="325">
        <f t="shared" si="91"/>
        <v>0</v>
      </c>
      <c r="BF65" s="325">
        <f t="shared" si="27"/>
        <v>0</v>
      </c>
      <c r="BG65" s="325">
        <f t="shared" si="28"/>
        <v>0</v>
      </c>
      <c r="BH65" s="305">
        <f t="shared" si="29"/>
        <v>0</v>
      </c>
      <c r="BI65" s="298">
        <f t="shared" si="30"/>
        <v>0</v>
      </c>
      <c r="BJ65" s="298">
        <f t="shared" si="92"/>
        <v>0</v>
      </c>
      <c r="BK65" s="298">
        <f t="shared" si="31"/>
        <v>0</v>
      </c>
      <c r="BL65" s="298">
        <f t="shared" si="32"/>
        <v>0</v>
      </c>
    </row>
    <row r="66" spans="1:64" ht="15.75">
      <c r="A66" s="315"/>
      <c r="B66" s="266"/>
      <c r="C66" s="132"/>
      <c r="D66" s="111"/>
      <c r="E66" s="111"/>
      <c r="F66" s="111"/>
      <c r="G66" s="176"/>
      <c r="H66" s="176"/>
      <c r="I66" s="176"/>
      <c r="J66" s="176"/>
      <c r="K66" s="176"/>
      <c r="L66" s="267"/>
      <c r="M66" s="267">
        <f t="shared" si="1"/>
        <v>0</v>
      </c>
      <c r="N66" s="110"/>
      <c r="O66" s="168">
        <f t="shared" si="68"/>
        <v>0</v>
      </c>
      <c r="P66" s="168" t="str">
        <f t="shared" si="69"/>
        <v/>
      </c>
      <c r="Q66" s="107" t="str">
        <f t="shared" si="70"/>
        <v/>
      </c>
      <c r="R66" s="156" t="str">
        <f t="shared" si="71"/>
        <v/>
      </c>
      <c r="S66" s="101" t="str">
        <f t="shared" si="72"/>
        <v/>
      </c>
      <c r="T66" s="102" t="str">
        <f t="shared" si="73"/>
        <v/>
      </c>
      <c r="U66" s="102" t="str">
        <f t="shared" si="74"/>
        <v/>
      </c>
      <c r="V66" s="297">
        <f t="shared" si="6"/>
        <v>0</v>
      </c>
      <c r="W66" s="284"/>
      <c r="X66" s="284"/>
      <c r="Y66" s="299" t="str">
        <f t="shared" si="7"/>
        <v/>
      </c>
      <c r="Z66" s="298">
        <f t="shared" si="8"/>
        <v>0</v>
      </c>
      <c r="AA66" s="298">
        <f t="shared" si="9"/>
        <v>0</v>
      </c>
      <c r="AB66" s="298">
        <f t="shared" si="10"/>
        <v>0</v>
      </c>
      <c r="AC66" s="300">
        <f t="shared" si="11"/>
        <v>0</v>
      </c>
      <c r="AD66" s="300">
        <f t="shared" si="12"/>
        <v>0</v>
      </c>
      <c r="AE66" s="301">
        <f t="shared" si="37"/>
        <v>0</v>
      </c>
      <c r="AF66" s="301">
        <f t="shared" si="75"/>
        <v>0</v>
      </c>
      <c r="AG66" s="298">
        <f t="shared" si="76"/>
        <v>0</v>
      </c>
      <c r="AH66" s="302">
        <f t="shared" si="77"/>
        <v>0</v>
      </c>
      <c r="AI66" s="302">
        <f t="shared" si="78"/>
        <v>0</v>
      </c>
      <c r="AJ66" s="302">
        <f t="shared" si="79"/>
        <v>0</v>
      </c>
      <c r="AK66" s="303">
        <f t="shared" si="61"/>
        <v>0</v>
      </c>
      <c r="AL66" s="302">
        <f t="shared" si="17"/>
        <v>0</v>
      </c>
      <c r="AM66" s="304">
        <f t="shared" si="80"/>
        <v>0</v>
      </c>
      <c r="AN66" s="285">
        <f t="shared" si="81"/>
        <v>0</v>
      </c>
      <c r="AO66" s="303">
        <f t="shared" si="82"/>
        <v>0</v>
      </c>
      <c r="AP66" s="285">
        <f t="shared" si="83"/>
        <v>0</v>
      </c>
      <c r="AQ66" s="285">
        <f t="shared" si="84"/>
        <v>0</v>
      </c>
      <c r="AR66" s="284">
        <f t="shared" si="85"/>
        <v>0</v>
      </c>
      <c r="AS66" s="284">
        <f t="shared" si="86"/>
        <v>0</v>
      </c>
      <c r="AT66" s="284">
        <f t="shared" si="87"/>
        <v>0</v>
      </c>
      <c r="AU66" s="318">
        <f t="shared" si="88"/>
        <v>0</v>
      </c>
      <c r="AV66" s="318">
        <f t="shared" si="48"/>
        <v>0</v>
      </c>
      <c r="AW66" s="318">
        <f t="shared" si="89"/>
        <v>0</v>
      </c>
      <c r="AX66" s="318">
        <f t="shared" si="50"/>
        <v>0</v>
      </c>
      <c r="AY66" s="320">
        <f t="shared" si="90"/>
        <v>0</v>
      </c>
      <c r="AZ66" s="321">
        <f t="shared" si="51"/>
        <v>0</v>
      </c>
      <c r="BA66" s="321">
        <f t="shared" si="24"/>
        <v>0</v>
      </c>
      <c r="BB66" s="322">
        <f t="shared" si="52"/>
        <v>0</v>
      </c>
      <c r="BC66" s="323">
        <f t="shared" si="25"/>
        <v>0</v>
      </c>
      <c r="BD66" s="324">
        <f t="shared" si="26"/>
        <v>0</v>
      </c>
      <c r="BE66" s="325">
        <f t="shared" si="91"/>
        <v>0</v>
      </c>
      <c r="BF66" s="325">
        <f t="shared" si="27"/>
        <v>0</v>
      </c>
      <c r="BG66" s="325">
        <f t="shared" si="28"/>
        <v>0</v>
      </c>
      <c r="BH66" s="305">
        <f t="shared" si="29"/>
        <v>0</v>
      </c>
      <c r="BI66" s="298">
        <f t="shared" si="30"/>
        <v>0</v>
      </c>
      <c r="BJ66" s="298">
        <f t="shared" si="92"/>
        <v>0</v>
      </c>
      <c r="BK66" s="298">
        <f t="shared" si="31"/>
        <v>0</v>
      </c>
      <c r="BL66" s="298">
        <f t="shared" si="32"/>
        <v>0</v>
      </c>
    </row>
    <row r="67" spans="1:64" ht="15.75">
      <c r="A67" s="315"/>
      <c r="B67" s="266"/>
      <c r="C67" s="132"/>
      <c r="D67" s="111"/>
      <c r="E67" s="111"/>
      <c r="F67" s="111"/>
      <c r="G67" s="176"/>
      <c r="H67" s="176"/>
      <c r="I67" s="176"/>
      <c r="J67" s="176"/>
      <c r="K67" s="176"/>
      <c r="L67" s="267"/>
      <c r="M67" s="267">
        <f t="shared" si="1"/>
        <v>0</v>
      </c>
      <c r="N67" s="110"/>
      <c r="O67" s="168">
        <f t="shared" si="68"/>
        <v>0</v>
      </c>
      <c r="P67" s="168" t="str">
        <f t="shared" si="69"/>
        <v/>
      </c>
      <c r="Q67" s="107" t="str">
        <f t="shared" si="70"/>
        <v/>
      </c>
      <c r="R67" s="156" t="str">
        <f t="shared" si="71"/>
        <v/>
      </c>
      <c r="S67" s="101" t="str">
        <f t="shared" si="72"/>
        <v/>
      </c>
      <c r="T67" s="102" t="str">
        <f t="shared" si="73"/>
        <v/>
      </c>
      <c r="U67" s="102" t="str">
        <f t="shared" si="74"/>
        <v/>
      </c>
      <c r="V67" s="297">
        <f t="shared" si="6"/>
        <v>0</v>
      </c>
      <c r="W67" s="284"/>
      <c r="X67" s="284"/>
      <c r="Y67" s="299" t="str">
        <f t="shared" si="7"/>
        <v/>
      </c>
      <c r="Z67" s="298">
        <f t="shared" si="8"/>
        <v>0</v>
      </c>
      <c r="AA67" s="298">
        <f t="shared" si="9"/>
        <v>0</v>
      </c>
      <c r="AB67" s="298">
        <f t="shared" si="10"/>
        <v>0</v>
      </c>
      <c r="AC67" s="300">
        <f t="shared" si="11"/>
        <v>0</v>
      </c>
      <c r="AD67" s="300">
        <f t="shared" si="12"/>
        <v>0</v>
      </c>
      <c r="AE67" s="301">
        <f t="shared" si="37"/>
        <v>0</v>
      </c>
      <c r="AF67" s="301">
        <f t="shared" si="75"/>
        <v>0</v>
      </c>
      <c r="AG67" s="298">
        <f t="shared" si="76"/>
        <v>0</v>
      </c>
      <c r="AH67" s="302">
        <f t="shared" si="77"/>
        <v>0</v>
      </c>
      <c r="AI67" s="302">
        <f t="shared" si="78"/>
        <v>0</v>
      </c>
      <c r="AJ67" s="302">
        <f t="shared" si="79"/>
        <v>0</v>
      </c>
      <c r="AK67" s="303">
        <f t="shared" si="61"/>
        <v>0</v>
      </c>
      <c r="AL67" s="302">
        <f t="shared" si="17"/>
        <v>0</v>
      </c>
      <c r="AM67" s="304">
        <f t="shared" si="80"/>
        <v>0</v>
      </c>
      <c r="AN67" s="285">
        <f t="shared" si="81"/>
        <v>0</v>
      </c>
      <c r="AO67" s="303">
        <f t="shared" si="82"/>
        <v>0</v>
      </c>
      <c r="AP67" s="285">
        <f t="shared" si="83"/>
        <v>0</v>
      </c>
      <c r="AQ67" s="285">
        <f t="shared" si="84"/>
        <v>0</v>
      </c>
      <c r="AR67" s="284">
        <f t="shared" si="85"/>
        <v>0</v>
      </c>
      <c r="AS67" s="284">
        <f t="shared" si="86"/>
        <v>0</v>
      </c>
      <c r="AT67" s="284">
        <f t="shared" si="87"/>
        <v>0</v>
      </c>
      <c r="AU67" s="318">
        <f t="shared" si="88"/>
        <v>0</v>
      </c>
      <c r="AV67" s="318">
        <f t="shared" si="48"/>
        <v>0</v>
      </c>
      <c r="AW67" s="318">
        <f t="shared" si="89"/>
        <v>0</v>
      </c>
      <c r="AX67" s="318">
        <f t="shared" si="50"/>
        <v>0</v>
      </c>
      <c r="AY67" s="320">
        <f t="shared" si="90"/>
        <v>0</v>
      </c>
      <c r="AZ67" s="321">
        <f t="shared" si="51"/>
        <v>0</v>
      </c>
      <c r="BA67" s="321">
        <f t="shared" si="24"/>
        <v>0</v>
      </c>
      <c r="BB67" s="322">
        <f t="shared" si="52"/>
        <v>0</v>
      </c>
      <c r="BC67" s="323">
        <f t="shared" si="25"/>
        <v>0</v>
      </c>
      <c r="BD67" s="324">
        <f t="shared" si="26"/>
        <v>0</v>
      </c>
      <c r="BE67" s="325">
        <f t="shared" si="91"/>
        <v>0</v>
      </c>
      <c r="BF67" s="325">
        <f t="shared" si="27"/>
        <v>0</v>
      </c>
      <c r="BG67" s="325">
        <f t="shared" si="28"/>
        <v>0</v>
      </c>
      <c r="BH67" s="305">
        <f t="shared" si="29"/>
        <v>0</v>
      </c>
      <c r="BI67" s="298">
        <f t="shared" si="30"/>
        <v>0</v>
      </c>
      <c r="BJ67" s="298">
        <f t="shared" si="92"/>
        <v>0</v>
      </c>
      <c r="BK67" s="298">
        <f t="shared" si="31"/>
        <v>0</v>
      </c>
      <c r="BL67" s="298">
        <f t="shared" si="32"/>
        <v>0</v>
      </c>
    </row>
    <row r="68" spans="1:64" ht="15.75">
      <c r="A68" s="315"/>
      <c r="B68" s="266"/>
      <c r="C68" s="132"/>
      <c r="D68" s="111"/>
      <c r="E68" s="111"/>
      <c r="F68" s="111"/>
      <c r="G68" s="176"/>
      <c r="H68" s="176"/>
      <c r="I68" s="176"/>
      <c r="J68" s="176"/>
      <c r="K68" s="176"/>
      <c r="L68" s="267"/>
      <c r="M68" s="267">
        <f t="shared" si="1"/>
        <v>0</v>
      </c>
      <c r="N68" s="110"/>
      <c r="O68" s="168">
        <f t="shared" si="68"/>
        <v>0</v>
      </c>
      <c r="P68" s="168" t="str">
        <f t="shared" si="69"/>
        <v/>
      </c>
      <c r="Q68" s="107" t="str">
        <f t="shared" si="70"/>
        <v/>
      </c>
      <c r="R68" s="156" t="str">
        <f t="shared" si="71"/>
        <v/>
      </c>
      <c r="S68" s="101" t="str">
        <f t="shared" si="72"/>
        <v/>
      </c>
      <c r="T68" s="102" t="str">
        <f t="shared" si="73"/>
        <v/>
      </c>
      <c r="U68" s="102" t="str">
        <f t="shared" si="74"/>
        <v/>
      </c>
      <c r="V68" s="297">
        <f t="shared" si="6"/>
        <v>0</v>
      </c>
      <c r="W68" s="284"/>
      <c r="X68" s="284"/>
      <c r="Y68" s="299" t="str">
        <f t="shared" si="7"/>
        <v/>
      </c>
      <c r="Z68" s="298">
        <f t="shared" si="8"/>
        <v>0</v>
      </c>
      <c r="AA68" s="298">
        <f t="shared" si="9"/>
        <v>0</v>
      </c>
      <c r="AB68" s="298">
        <f t="shared" si="10"/>
        <v>0</v>
      </c>
      <c r="AC68" s="300">
        <f t="shared" si="11"/>
        <v>0</v>
      </c>
      <c r="AD68" s="300">
        <f t="shared" si="12"/>
        <v>0</v>
      </c>
      <c r="AE68" s="301">
        <f t="shared" si="37"/>
        <v>0</v>
      </c>
      <c r="AF68" s="301">
        <f t="shared" si="75"/>
        <v>0</v>
      </c>
      <c r="AG68" s="298">
        <f t="shared" si="76"/>
        <v>0</v>
      </c>
      <c r="AH68" s="302">
        <f t="shared" si="77"/>
        <v>0</v>
      </c>
      <c r="AI68" s="302">
        <f t="shared" si="78"/>
        <v>0</v>
      </c>
      <c r="AJ68" s="302">
        <f t="shared" si="79"/>
        <v>0</v>
      </c>
      <c r="AK68" s="303">
        <f t="shared" si="61"/>
        <v>0</v>
      </c>
      <c r="AL68" s="302">
        <f t="shared" si="17"/>
        <v>0</v>
      </c>
      <c r="AM68" s="304">
        <f t="shared" si="80"/>
        <v>0</v>
      </c>
      <c r="AN68" s="285">
        <f t="shared" si="81"/>
        <v>0</v>
      </c>
      <c r="AO68" s="303">
        <f t="shared" si="82"/>
        <v>0</v>
      </c>
      <c r="AP68" s="285">
        <f t="shared" si="83"/>
        <v>0</v>
      </c>
      <c r="AQ68" s="285">
        <f t="shared" si="84"/>
        <v>0</v>
      </c>
      <c r="AR68" s="284">
        <f t="shared" si="85"/>
        <v>0</v>
      </c>
      <c r="AS68" s="284">
        <f t="shared" si="86"/>
        <v>0</v>
      </c>
      <c r="AT68" s="284">
        <f t="shared" si="87"/>
        <v>0</v>
      </c>
      <c r="AU68" s="318">
        <f t="shared" si="88"/>
        <v>0</v>
      </c>
      <c r="AV68" s="318">
        <f t="shared" si="48"/>
        <v>0</v>
      </c>
      <c r="AW68" s="318">
        <f t="shared" si="89"/>
        <v>0</v>
      </c>
      <c r="AX68" s="318">
        <f t="shared" si="50"/>
        <v>0</v>
      </c>
      <c r="AY68" s="320">
        <f t="shared" si="90"/>
        <v>0</v>
      </c>
      <c r="AZ68" s="321">
        <f t="shared" si="51"/>
        <v>0</v>
      </c>
      <c r="BA68" s="321">
        <f t="shared" si="24"/>
        <v>0</v>
      </c>
      <c r="BB68" s="322">
        <f t="shared" si="52"/>
        <v>0</v>
      </c>
      <c r="BC68" s="323">
        <f t="shared" si="25"/>
        <v>0</v>
      </c>
      <c r="BD68" s="324">
        <f t="shared" si="26"/>
        <v>0</v>
      </c>
      <c r="BE68" s="325">
        <f t="shared" si="91"/>
        <v>0</v>
      </c>
      <c r="BF68" s="325">
        <f t="shared" si="27"/>
        <v>0</v>
      </c>
      <c r="BG68" s="325">
        <f t="shared" si="28"/>
        <v>0</v>
      </c>
      <c r="BH68" s="305">
        <f t="shared" si="29"/>
        <v>0</v>
      </c>
      <c r="BI68" s="298">
        <f t="shared" si="30"/>
        <v>0</v>
      </c>
      <c r="BJ68" s="298">
        <f t="shared" si="92"/>
        <v>0</v>
      </c>
      <c r="BK68" s="298">
        <f t="shared" si="31"/>
        <v>0</v>
      </c>
      <c r="BL68" s="298">
        <f t="shared" si="32"/>
        <v>0</v>
      </c>
    </row>
    <row r="69" spans="1:64" ht="15.75">
      <c r="A69" s="315"/>
      <c r="B69" s="266"/>
      <c r="C69" s="132"/>
      <c r="D69" s="111"/>
      <c r="E69" s="111"/>
      <c r="F69" s="111"/>
      <c r="G69" s="176"/>
      <c r="H69" s="176"/>
      <c r="I69" s="176"/>
      <c r="J69" s="176"/>
      <c r="K69" s="176"/>
      <c r="L69" s="267"/>
      <c r="M69" s="267">
        <f t="shared" si="1"/>
        <v>0</v>
      </c>
      <c r="N69" s="110"/>
      <c r="O69" s="168">
        <f t="shared" si="68"/>
        <v>0</v>
      </c>
      <c r="P69" s="168" t="str">
        <f t="shared" si="69"/>
        <v/>
      </c>
      <c r="Q69" s="107" t="str">
        <f t="shared" si="70"/>
        <v/>
      </c>
      <c r="R69" s="156" t="str">
        <f t="shared" si="71"/>
        <v/>
      </c>
      <c r="S69" s="101" t="str">
        <f t="shared" si="72"/>
        <v/>
      </c>
      <c r="T69" s="102" t="str">
        <f t="shared" si="73"/>
        <v/>
      </c>
      <c r="U69" s="102" t="str">
        <f t="shared" si="74"/>
        <v/>
      </c>
      <c r="V69" s="297">
        <f t="shared" si="6"/>
        <v>0</v>
      </c>
      <c r="W69" s="284"/>
      <c r="X69" s="284"/>
      <c r="Y69" s="299" t="str">
        <f t="shared" si="7"/>
        <v/>
      </c>
      <c r="Z69" s="298">
        <f t="shared" si="8"/>
        <v>0</v>
      </c>
      <c r="AA69" s="298">
        <f t="shared" si="9"/>
        <v>0</v>
      </c>
      <c r="AB69" s="298">
        <f t="shared" si="10"/>
        <v>0</v>
      </c>
      <c r="AC69" s="300">
        <f t="shared" si="11"/>
        <v>0</v>
      </c>
      <c r="AD69" s="300">
        <f t="shared" si="12"/>
        <v>0</v>
      </c>
      <c r="AE69" s="301">
        <f t="shared" si="37"/>
        <v>0</v>
      </c>
      <c r="AF69" s="301">
        <f t="shared" si="75"/>
        <v>0</v>
      </c>
      <c r="AG69" s="298">
        <f t="shared" si="76"/>
        <v>0</v>
      </c>
      <c r="AH69" s="302">
        <f t="shared" si="77"/>
        <v>0</v>
      </c>
      <c r="AI69" s="302">
        <f t="shared" si="78"/>
        <v>0</v>
      </c>
      <c r="AJ69" s="302">
        <f t="shared" si="79"/>
        <v>0</v>
      </c>
      <c r="AK69" s="303">
        <f t="shared" si="61"/>
        <v>0</v>
      </c>
      <c r="AL69" s="302">
        <f t="shared" si="17"/>
        <v>0</v>
      </c>
      <c r="AM69" s="304">
        <f t="shared" si="80"/>
        <v>0</v>
      </c>
      <c r="AN69" s="285">
        <f t="shared" si="81"/>
        <v>0</v>
      </c>
      <c r="AO69" s="303">
        <f t="shared" si="82"/>
        <v>0</v>
      </c>
      <c r="AP69" s="285">
        <f t="shared" si="83"/>
        <v>0</v>
      </c>
      <c r="AQ69" s="285">
        <f t="shared" si="84"/>
        <v>0</v>
      </c>
      <c r="AR69" s="284">
        <f t="shared" si="85"/>
        <v>0</v>
      </c>
      <c r="AS69" s="284">
        <f t="shared" si="86"/>
        <v>0</v>
      </c>
      <c r="AT69" s="284">
        <f t="shared" si="87"/>
        <v>0</v>
      </c>
      <c r="AU69" s="318">
        <f t="shared" si="88"/>
        <v>0</v>
      </c>
      <c r="AV69" s="318">
        <f t="shared" si="48"/>
        <v>0</v>
      </c>
      <c r="AW69" s="318">
        <f t="shared" si="89"/>
        <v>0</v>
      </c>
      <c r="AX69" s="318">
        <f t="shared" si="50"/>
        <v>0</v>
      </c>
      <c r="AY69" s="320">
        <f t="shared" si="90"/>
        <v>0</v>
      </c>
      <c r="AZ69" s="321">
        <f t="shared" si="51"/>
        <v>0</v>
      </c>
      <c r="BA69" s="321">
        <f t="shared" si="24"/>
        <v>0</v>
      </c>
      <c r="BB69" s="322">
        <f t="shared" si="52"/>
        <v>0</v>
      </c>
      <c r="BC69" s="323">
        <f t="shared" si="25"/>
        <v>0</v>
      </c>
      <c r="BD69" s="324">
        <f t="shared" si="26"/>
        <v>0</v>
      </c>
      <c r="BE69" s="325">
        <f t="shared" si="91"/>
        <v>0</v>
      </c>
      <c r="BF69" s="325">
        <f t="shared" si="27"/>
        <v>0</v>
      </c>
      <c r="BG69" s="325">
        <f t="shared" si="28"/>
        <v>0</v>
      </c>
      <c r="BH69" s="305">
        <f t="shared" si="29"/>
        <v>0</v>
      </c>
      <c r="BI69" s="298">
        <f t="shared" si="30"/>
        <v>0</v>
      </c>
      <c r="BJ69" s="298">
        <f t="shared" si="92"/>
        <v>0</v>
      </c>
      <c r="BK69" s="298">
        <f t="shared" si="31"/>
        <v>0</v>
      </c>
      <c r="BL69" s="298">
        <f t="shared" si="32"/>
        <v>0</v>
      </c>
    </row>
    <row r="70" spans="1:64" ht="15.75">
      <c r="A70" s="315"/>
      <c r="B70" s="266"/>
      <c r="C70" s="132"/>
      <c r="D70" s="111"/>
      <c r="E70" s="111"/>
      <c r="F70" s="111"/>
      <c r="G70" s="176"/>
      <c r="H70" s="176"/>
      <c r="I70" s="176"/>
      <c r="J70" s="176"/>
      <c r="K70" s="176"/>
      <c r="L70" s="267"/>
      <c r="M70" s="267">
        <f t="shared" si="1"/>
        <v>0</v>
      </c>
      <c r="N70" s="110"/>
      <c r="O70" s="168">
        <f t="shared" si="68"/>
        <v>0</v>
      </c>
      <c r="P70" s="168" t="str">
        <f t="shared" si="69"/>
        <v/>
      </c>
      <c r="Q70" s="107" t="str">
        <f t="shared" si="70"/>
        <v/>
      </c>
      <c r="R70" s="156" t="str">
        <f t="shared" si="71"/>
        <v/>
      </c>
      <c r="S70" s="101" t="str">
        <f t="shared" si="72"/>
        <v/>
      </c>
      <c r="T70" s="102" t="str">
        <f t="shared" si="73"/>
        <v/>
      </c>
      <c r="U70" s="102" t="str">
        <f t="shared" si="74"/>
        <v/>
      </c>
      <c r="V70" s="297">
        <f t="shared" ref="V70:V133" si="93">IFERROR(IF(FlowUnits="gpm",G70*1440/(TOTAL_AREA_M_2*10.76),IF(FlowUnits="m3hr",G70/(TOTAL_AREA_M_2),IF(FlowUnits="l/min",G70*60/(TOTAL_AREA_M_2),G70*3600/(TOTAL_AREA_M_2))))/(I70-K70),0)</f>
        <v>0</v>
      </c>
      <c r="W70" s="284"/>
      <c r="X70" s="284"/>
      <c r="Y70" s="299" t="str">
        <f t="shared" ref="Y70:Y133" si="94">IF(D70&gt;0,IF(TempUnits="F",(D70-32)*5/9,D70),"")</f>
        <v/>
      </c>
      <c r="Z70" s="298">
        <f t="shared" ref="Z70:Z133" si="95">IFERROR(AG70* AP70 / $AP$6 * ($BG$6 / BG70) * $AT$6/AT70 * AK70 / $AK$6,0)</f>
        <v>0</v>
      </c>
      <c r="AA70" s="298">
        <f t="shared" ref="AA70:AA133" si="96">IFERROR(AG70* AP70 / $AP$6 * ($BG$6 / BG70) * $AY$6/AY70 * AK70 / $AK$6,0)</f>
        <v>0</v>
      </c>
      <c r="AB70" s="298">
        <f t="shared" ref="AB70:AB133" si="97">IFERROR(AP70* $BF$6/BF70 * $BH$6/BH70,0)</f>
        <v>0</v>
      </c>
      <c r="AC70" s="300">
        <f t="shared" ref="AC70:AC133" si="98">IFERROR(M70 * ($AQ$6/AQ70)^DeltaP3 * ($AW$6 / AW70)^DeltaP6_1,0)</f>
        <v>0</v>
      </c>
      <c r="AD70" s="300">
        <f t="shared" ref="AD70:AD133" si="99">IFERROR(IF(PressUnits = "psi", AC70/14.5, IF(PressUnits = "kpa", AC70/100,AC70)),0)</f>
        <v>0</v>
      </c>
      <c r="AE70" s="301">
        <f t="shared" si="37"/>
        <v>0</v>
      </c>
      <c r="AF70" s="301">
        <f t="shared" si="75"/>
        <v>0</v>
      </c>
      <c r="AG70" s="298">
        <f t="shared" si="76"/>
        <v>0</v>
      </c>
      <c r="AH70" s="302">
        <f t="shared" si="77"/>
        <v>0</v>
      </c>
      <c r="AI70" s="302">
        <f t="shared" si="78"/>
        <v>0</v>
      </c>
      <c r="AJ70" s="302">
        <f t="shared" si="79"/>
        <v>0</v>
      </c>
      <c r="AK70" s="303">
        <f t="shared" ref="AK70:AK133" si="100">IFERROR(IF(E70&gt;7630,uSa * EXP(((uSb -LN(EXP(0.0017*(Y70-25))*E70)))^2/uSc),uS2a * EXP(((uS2b -LN(EXP(0.0017*(Y70-25))*E70)))^2/uS2c)),0)</f>
        <v>0</v>
      </c>
      <c r="AL70" s="302">
        <f t="shared" ref="AL70:AL133" si="101">IFERROR(IF(F70&gt;7630,uSa * EXP(((uSb -LN(EXP(0.0017*(Y70-25))*F70)))^2/uSc),uS2a * EXP(((uS2b -LN(EXP(0.0017*(Y70-25))*F70)))^2/uS2c)),0)</f>
        <v>0</v>
      </c>
      <c r="AM70" s="304">
        <f t="shared" si="80"/>
        <v>0</v>
      </c>
      <c r="AN70" s="285">
        <f t="shared" si="81"/>
        <v>0</v>
      </c>
      <c r="AO70" s="303">
        <f t="shared" si="82"/>
        <v>0</v>
      </c>
      <c r="AP70" s="285">
        <f t="shared" si="83"/>
        <v>0</v>
      </c>
      <c r="AQ70" s="285">
        <f t="shared" si="84"/>
        <v>0</v>
      </c>
      <c r="AR70" s="284">
        <f t="shared" si="85"/>
        <v>0</v>
      </c>
      <c r="AS70" s="284">
        <f t="shared" si="86"/>
        <v>0</v>
      </c>
      <c r="AT70" s="284">
        <f t="shared" si="87"/>
        <v>0</v>
      </c>
      <c r="AU70" s="318">
        <f t="shared" si="88"/>
        <v>0</v>
      </c>
      <c r="AV70" s="318">
        <f t="shared" si="48"/>
        <v>0</v>
      </c>
      <c r="AW70" s="318">
        <f t="shared" si="89"/>
        <v>0</v>
      </c>
      <c r="AX70" s="318">
        <f t="shared" si="50"/>
        <v>0</v>
      </c>
      <c r="AY70" s="320">
        <f t="shared" si="90"/>
        <v>0</v>
      </c>
      <c r="AZ70" s="321">
        <f t="shared" si="51"/>
        <v>0</v>
      </c>
      <c r="BA70" s="321">
        <f t="shared" ref="BA70:BA133" si="102">IFERROR(1.01327 * 0.082054 * ($Y70 + 273.15) / 1000* (10 ^ (-0.5 * SQRT((1 / 2 * (AL70 / 1000 * 2 / 58.44 / 2 * 1000 * 1 ^ 2) * 4) / (2 * 1000)) / (1 + SQRT((1 / 2 * (AL70 / 1000 * 2 / 58.44 / 2 * 1000 * 1 ^ 2) * 4) / (2 * 1000))))) ^ 0.14 * AL70 / 1000 * 2 / 58.44 / 2 * 1000 * 2,0)</f>
        <v>0</v>
      </c>
      <c r="BB70" s="322">
        <f t="shared" si="52"/>
        <v>0</v>
      </c>
      <c r="BC70" s="323">
        <f t="shared" ref="BC70:BC133" si="103">IF(BB70=0,0, ((1 + 0.00714 * AY70/ 10000)) * 1000 /     (((3.1975) + (-0.315154 * ((647.27 - BB70) ^ (1 / 3))) +    (-0.001203374 * (647.27 - BB70)) + (0.000000000000748908 * ((647.27 - BB70) ^ 4)))    / (1 + (0.1342489 * ((647.27 - BB70) ^ (1 / 3)))     + (-0.003946263 * (647.27 - BB70)))))</f>
        <v>0</v>
      </c>
      <c r="BD70" s="324">
        <f t="shared" ref="BD70:BD133" si="104">IFERROR(1.234 * 10 ^ (-6) * EXP((0.00212 * AY70 / 1000 * BC70 / 1000) + 1965 / BB70),0)</f>
        <v>0</v>
      </c>
      <c r="BE70" s="325">
        <f t="shared" si="91"/>
        <v>0</v>
      </c>
      <c r="BF70" s="325">
        <f t="shared" ref="BF70:BF133" si="105">IFERROR(BE70*IF($Y70&lt;=25,EXP(TempA1*($Y70-25))*((BB70/298)^(TempA3_1/(1-AS70))),EXP(TempA2*($Y70-25))*((BB70/298)^(TempA4_1/(1-AS70)))),0)</f>
        <v>0</v>
      </c>
      <c r="BG70" s="325">
        <f t="shared" ref="BG70:BG133" si="106">IFERROR(AX70/AW70*IF($Y70&lt;=25,EXP(TempB1*($Y70-25))*((BB70/298)^(TempB3_1/(1-AS70))),EXP(TempB2*($Y70-25))*((BB70/298)^(TempB4_1/(1-AS70)))),0)</f>
        <v>0</v>
      </c>
      <c r="BH70" s="305">
        <f t="shared" ref="BH70:BH133" si="107">IFERROR(AH70-AF70/2-AJ70-AZ70+BA70,0)</f>
        <v>0</v>
      </c>
      <c r="BI70" s="298">
        <f t="shared" ref="BI70:BI133" si="108">IFERROR(AP70/$AP$6,0)</f>
        <v>0</v>
      </c>
      <c r="BJ70" s="298">
        <f t="shared" si="92"/>
        <v>0</v>
      </c>
      <c r="BK70" s="298">
        <f t="shared" ref="BK70:BK133" si="109">IFERROR($AY$6/AY70,0)</f>
        <v>0</v>
      </c>
      <c r="BL70" s="298">
        <f t="shared" ref="BL70:BL133" si="110">IFERROR(AK70 / $AK$6,0)</f>
        <v>0</v>
      </c>
    </row>
    <row r="71" spans="1:64" ht="15.75">
      <c r="A71" s="315"/>
      <c r="B71" s="266"/>
      <c r="C71" s="132"/>
      <c r="D71" s="111"/>
      <c r="E71" s="111"/>
      <c r="F71" s="111"/>
      <c r="G71" s="176"/>
      <c r="H71" s="176"/>
      <c r="I71" s="176"/>
      <c r="J71" s="176"/>
      <c r="K71" s="176"/>
      <c r="L71" s="267"/>
      <c r="M71" s="267">
        <f t="shared" si="1"/>
        <v>0</v>
      </c>
      <c r="N71" s="110"/>
      <c r="O71" s="168">
        <f t="shared" si="68"/>
        <v>0</v>
      </c>
      <c r="P71" s="168" t="str">
        <f t="shared" si="69"/>
        <v/>
      </c>
      <c r="Q71" s="107" t="str">
        <f t="shared" si="70"/>
        <v/>
      </c>
      <c r="R71" s="156" t="str">
        <f t="shared" si="71"/>
        <v/>
      </c>
      <c r="S71" s="101" t="str">
        <f t="shared" si="72"/>
        <v/>
      </c>
      <c r="T71" s="102" t="str">
        <f t="shared" si="73"/>
        <v/>
      </c>
      <c r="U71" s="102" t="str">
        <f t="shared" si="74"/>
        <v/>
      </c>
      <c r="V71" s="297">
        <f t="shared" si="93"/>
        <v>0</v>
      </c>
      <c r="W71" s="284"/>
      <c r="X71" s="284"/>
      <c r="Y71" s="299" t="str">
        <f t="shared" si="94"/>
        <v/>
      </c>
      <c r="Z71" s="298">
        <f t="shared" si="95"/>
        <v>0</v>
      </c>
      <c r="AA71" s="298">
        <f t="shared" si="96"/>
        <v>0</v>
      </c>
      <c r="AB71" s="298">
        <f t="shared" si="97"/>
        <v>0</v>
      </c>
      <c r="AC71" s="300">
        <f t="shared" si="98"/>
        <v>0</v>
      </c>
      <c r="AD71" s="300">
        <f t="shared" si="99"/>
        <v>0</v>
      </c>
      <c r="AE71" s="301">
        <f t="shared" ref="AE71:AE134" si="111">AF71*14.5</f>
        <v>0</v>
      </c>
      <c r="AF71" s="301">
        <f t="shared" si="75"/>
        <v>0</v>
      </c>
      <c r="AG71" s="298">
        <f t="shared" si="76"/>
        <v>0</v>
      </c>
      <c r="AH71" s="302">
        <f t="shared" si="77"/>
        <v>0</v>
      </c>
      <c r="AI71" s="302">
        <f t="shared" si="78"/>
        <v>0</v>
      </c>
      <c r="AJ71" s="302">
        <f t="shared" si="79"/>
        <v>0</v>
      </c>
      <c r="AK71" s="303">
        <f t="shared" si="100"/>
        <v>0</v>
      </c>
      <c r="AL71" s="302">
        <f t="shared" si="101"/>
        <v>0</v>
      </c>
      <c r="AM71" s="304">
        <f t="shared" si="80"/>
        <v>0</v>
      </c>
      <c r="AN71" s="285">
        <f t="shared" si="81"/>
        <v>0</v>
      </c>
      <c r="AO71" s="303">
        <f t="shared" si="82"/>
        <v>0</v>
      </c>
      <c r="AP71" s="285">
        <f t="shared" si="83"/>
        <v>0</v>
      </c>
      <c r="AQ71" s="285">
        <f t="shared" si="84"/>
        <v>0</v>
      </c>
      <c r="AR71" s="284">
        <f t="shared" si="85"/>
        <v>0</v>
      </c>
      <c r="AS71" s="284">
        <f t="shared" si="86"/>
        <v>0</v>
      </c>
      <c r="AT71" s="284">
        <f t="shared" si="87"/>
        <v>0</v>
      </c>
      <c r="AU71" s="318">
        <f t="shared" si="88"/>
        <v>0</v>
      </c>
      <c r="AV71" s="318">
        <f t="shared" ref="AV71:AV134" si="112">IF(AU71=0,0,IFERROR(1000 / (((3.1975) + (-0.315154 * ((647.27 - (25+273.15)) ^ (1 / 3))) +  (-0.001203374 * (647.27 -  (25+273.15))) + (0.000000000000748908 * ((647.27 -  (25+273.15)) ^ 4))) / (1 + (0.1342489 * ((647.27 -  (25+273.15)) ^ (1 / 3))) + (-0.003946263 * (647.27 -  (25+273.15)))))*(1+0.00714*AT71/10000),0))</f>
        <v>0</v>
      </c>
      <c r="AW71" s="318">
        <f t="shared" si="89"/>
        <v>0</v>
      </c>
      <c r="AX71" s="318">
        <f t="shared" ref="AX71:AX134" si="113">IF(AV71=0,0,IFERROR(1.234 * 10 ^ (-6) * EXP((0.00212 * AT71 / 1000 * AV71 / 1000) + 1965 / (273.15 + 25)),0))</f>
        <v>0</v>
      </c>
      <c r="AY71" s="320">
        <f t="shared" si="90"/>
        <v>0</v>
      </c>
      <c r="AZ71" s="321">
        <f t="shared" ref="AZ71:AZ134" si="114">IFERROR(1.01327 * 0.082054 * ($Y71 + 273.15) / 1000* (10 ^ (-0.5 * SQRT((1 / 2 * (AY71 / 1000 * 2 / 58.44 / 2 * 1000 * 1 ^ 2) * 4) / (2 * 1000)) / (1 + SQRT((1 / 2 * (AY71 / 1000 * 2 / 58.44 / 2 * 1000 * 1 ^ 2) * 4) / (2 * 1000))))) ^ 0.14 * AY71 / 1000 * 2 / 58.44 / 2 * 1000 * 2,0)</f>
        <v>0</v>
      </c>
      <c r="BA71" s="321">
        <f t="shared" si="102"/>
        <v>0</v>
      </c>
      <c r="BB71" s="322">
        <f t="shared" ref="BB71:BB134" si="115">IFERROR(273.15+$Y71,0)</f>
        <v>0</v>
      </c>
      <c r="BC71" s="323">
        <f t="shared" si="103"/>
        <v>0</v>
      </c>
      <c r="BD71" s="324">
        <f t="shared" si="104"/>
        <v>0</v>
      </c>
      <c r="BE71" s="325">
        <f t="shared" si="91"/>
        <v>0</v>
      </c>
      <c r="BF71" s="325">
        <f t="shared" si="105"/>
        <v>0</v>
      </c>
      <c r="BG71" s="325">
        <f t="shared" si="106"/>
        <v>0</v>
      </c>
      <c r="BH71" s="305">
        <f t="shared" si="107"/>
        <v>0</v>
      </c>
      <c r="BI71" s="298">
        <f t="shared" si="108"/>
        <v>0</v>
      </c>
      <c r="BJ71" s="298">
        <f t="shared" si="92"/>
        <v>0</v>
      </c>
      <c r="BK71" s="298">
        <f t="shared" si="109"/>
        <v>0</v>
      </c>
      <c r="BL71" s="298">
        <f t="shared" si="110"/>
        <v>0</v>
      </c>
    </row>
    <row r="72" spans="1:64" ht="15.75">
      <c r="A72" s="315"/>
      <c r="B72" s="266"/>
      <c r="C72" s="132"/>
      <c r="D72" s="111"/>
      <c r="E72" s="111"/>
      <c r="F72" s="111"/>
      <c r="G72" s="176"/>
      <c r="H72" s="176"/>
      <c r="I72" s="176"/>
      <c r="J72" s="176"/>
      <c r="K72" s="176"/>
      <c r="L72" s="267"/>
      <c r="M72" s="267">
        <f t="shared" ref="M72:M135" si="116">I72-J72</f>
        <v>0</v>
      </c>
      <c r="N72" s="110"/>
      <c r="O72" s="168">
        <f t="shared" si="68"/>
        <v>0</v>
      </c>
      <c r="P72" s="168" t="str">
        <f t="shared" si="69"/>
        <v/>
      </c>
      <c r="Q72" s="107" t="str">
        <f t="shared" si="70"/>
        <v/>
      </c>
      <c r="R72" s="156" t="str">
        <f t="shared" si="71"/>
        <v/>
      </c>
      <c r="S72" s="101" t="str">
        <f t="shared" si="72"/>
        <v/>
      </c>
      <c r="T72" s="102" t="str">
        <f t="shared" si="73"/>
        <v/>
      </c>
      <c r="U72" s="102" t="str">
        <f t="shared" si="74"/>
        <v/>
      </c>
      <c r="V72" s="297">
        <f t="shared" si="93"/>
        <v>0</v>
      </c>
      <c r="W72" s="284"/>
      <c r="X72" s="284"/>
      <c r="Y72" s="299" t="str">
        <f t="shared" si="94"/>
        <v/>
      </c>
      <c r="Z72" s="298">
        <f t="shared" si="95"/>
        <v>0</v>
      </c>
      <c r="AA72" s="298">
        <f t="shared" si="96"/>
        <v>0</v>
      </c>
      <c r="AB72" s="298">
        <f t="shared" si="97"/>
        <v>0</v>
      </c>
      <c r="AC72" s="300">
        <f t="shared" si="98"/>
        <v>0</v>
      </c>
      <c r="AD72" s="300">
        <f t="shared" si="99"/>
        <v>0</v>
      </c>
      <c r="AE72" s="301">
        <f t="shared" si="111"/>
        <v>0</v>
      </c>
      <c r="AF72" s="301">
        <f t="shared" si="75"/>
        <v>0</v>
      </c>
      <c r="AG72" s="298">
        <f t="shared" si="76"/>
        <v>0</v>
      </c>
      <c r="AH72" s="302">
        <f t="shared" si="77"/>
        <v>0</v>
      </c>
      <c r="AI72" s="302">
        <f t="shared" si="78"/>
        <v>0</v>
      </c>
      <c r="AJ72" s="302">
        <f t="shared" si="79"/>
        <v>0</v>
      </c>
      <c r="AK72" s="303">
        <f t="shared" si="100"/>
        <v>0</v>
      </c>
      <c r="AL72" s="302">
        <f t="shared" si="101"/>
        <v>0</v>
      </c>
      <c r="AM72" s="304">
        <f t="shared" si="80"/>
        <v>0</v>
      </c>
      <c r="AN72" s="285">
        <f t="shared" si="81"/>
        <v>0</v>
      </c>
      <c r="AO72" s="303">
        <f t="shared" si="82"/>
        <v>0</v>
      </c>
      <c r="AP72" s="285">
        <f t="shared" si="83"/>
        <v>0</v>
      </c>
      <c r="AQ72" s="285">
        <f t="shared" si="84"/>
        <v>0</v>
      </c>
      <c r="AR72" s="284">
        <f t="shared" si="85"/>
        <v>0</v>
      </c>
      <c r="AS72" s="284">
        <f t="shared" si="86"/>
        <v>0</v>
      </c>
      <c r="AT72" s="284">
        <f t="shared" si="87"/>
        <v>0</v>
      </c>
      <c r="AU72" s="318">
        <f t="shared" si="88"/>
        <v>0</v>
      </c>
      <c r="AV72" s="318">
        <f t="shared" si="112"/>
        <v>0</v>
      </c>
      <c r="AW72" s="318">
        <f t="shared" si="89"/>
        <v>0</v>
      </c>
      <c r="AX72" s="318">
        <f t="shared" si="113"/>
        <v>0</v>
      </c>
      <c r="AY72" s="320">
        <f t="shared" si="90"/>
        <v>0</v>
      </c>
      <c r="AZ72" s="321">
        <f t="shared" si="114"/>
        <v>0</v>
      </c>
      <c r="BA72" s="321">
        <f t="shared" si="102"/>
        <v>0</v>
      </c>
      <c r="BB72" s="322">
        <f t="shared" si="115"/>
        <v>0</v>
      </c>
      <c r="BC72" s="323">
        <f t="shared" si="103"/>
        <v>0</v>
      </c>
      <c r="BD72" s="324">
        <f t="shared" si="104"/>
        <v>0</v>
      </c>
      <c r="BE72" s="325">
        <f t="shared" si="91"/>
        <v>0</v>
      </c>
      <c r="BF72" s="325">
        <f t="shared" si="105"/>
        <v>0</v>
      </c>
      <c r="BG72" s="325">
        <f t="shared" si="106"/>
        <v>0</v>
      </c>
      <c r="BH72" s="305">
        <f t="shared" si="107"/>
        <v>0</v>
      </c>
      <c r="BI72" s="298">
        <f t="shared" si="108"/>
        <v>0</v>
      </c>
      <c r="BJ72" s="298">
        <f t="shared" si="92"/>
        <v>0</v>
      </c>
      <c r="BK72" s="298">
        <f t="shared" si="109"/>
        <v>0</v>
      </c>
      <c r="BL72" s="298">
        <f t="shared" si="110"/>
        <v>0</v>
      </c>
    </row>
    <row r="73" spans="1:64" ht="15.75">
      <c r="A73" s="315"/>
      <c r="B73" s="266"/>
      <c r="C73" s="132"/>
      <c r="D73" s="111"/>
      <c r="E73" s="111"/>
      <c r="F73" s="111"/>
      <c r="G73" s="176"/>
      <c r="H73" s="176"/>
      <c r="I73" s="176"/>
      <c r="J73" s="176"/>
      <c r="K73" s="176"/>
      <c r="L73" s="267"/>
      <c r="M73" s="267">
        <f t="shared" si="116"/>
        <v>0</v>
      </c>
      <c r="N73" s="110"/>
      <c r="O73" s="168">
        <f t="shared" si="68"/>
        <v>0</v>
      </c>
      <c r="P73" s="168" t="str">
        <f t="shared" si="69"/>
        <v/>
      </c>
      <c r="Q73" s="107" t="str">
        <f t="shared" si="70"/>
        <v/>
      </c>
      <c r="R73" s="156" t="str">
        <f t="shared" si="71"/>
        <v/>
      </c>
      <c r="S73" s="101" t="str">
        <f t="shared" si="72"/>
        <v/>
      </c>
      <c r="T73" s="102" t="str">
        <f t="shared" si="73"/>
        <v/>
      </c>
      <c r="U73" s="102" t="str">
        <f t="shared" si="74"/>
        <v/>
      </c>
      <c r="V73" s="297">
        <f t="shared" si="93"/>
        <v>0</v>
      </c>
      <c r="W73" s="284"/>
      <c r="X73" s="284"/>
      <c r="Y73" s="299" t="str">
        <f t="shared" si="94"/>
        <v/>
      </c>
      <c r="Z73" s="298">
        <f t="shared" si="95"/>
        <v>0</v>
      </c>
      <c r="AA73" s="298">
        <f t="shared" si="96"/>
        <v>0</v>
      </c>
      <c r="AB73" s="298">
        <f t="shared" si="97"/>
        <v>0</v>
      </c>
      <c r="AC73" s="300">
        <f t="shared" si="98"/>
        <v>0</v>
      </c>
      <c r="AD73" s="300">
        <f t="shared" si="99"/>
        <v>0</v>
      </c>
      <c r="AE73" s="301">
        <f t="shared" si="111"/>
        <v>0</v>
      </c>
      <c r="AF73" s="301">
        <f t="shared" si="75"/>
        <v>0</v>
      </c>
      <c r="AG73" s="298">
        <f t="shared" si="76"/>
        <v>0</v>
      </c>
      <c r="AH73" s="302">
        <f t="shared" si="77"/>
        <v>0</v>
      </c>
      <c r="AI73" s="302">
        <f t="shared" si="78"/>
        <v>0</v>
      </c>
      <c r="AJ73" s="302">
        <f t="shared" si="79"/>
        <v>0</v>
      </c>
      <c r="AK73" s="303">
        <f t="shared" si="100"/>
        <v>0</v>
      </c>
      <c r="AL73" s="302">
        <f t="shared" si="101"/>
        <v>0</v>
      </c>
      <c r="AM73" s="304">
        <f t="shared" si="80"/>
        <v>0</v>
      </c>
      <c r="AN73" s="285">
        <f t="shared" si="81"/>
        <v>0</v>
      </c>
      <c r="AO73" s="303">
        <f t="shared" si="82"/>
        <v>0</v>
      </c>
      <c r="AP73" s="285">
        <f t="shared" si="83"/>
        <v>0</v>
      </c>
      <c r="AQ73" s="285">
        <f t="shared" si="84"/>
        <v>0</v>
      </c>
      <c r="AR73" s="284">
        <f t="shared" si="85"/>
        <v>0</v>
      </c>
      <c r="AS73" s="284">
        <f t="shared" si="86"/>
        <v>0</v>
      </c>
      <c r="AT73" s="284">
        <f t="shared" si="87"/>
        <v>0</v>
      </c>
      <c r="AU73" s="318">
        <f t="shared" si="88"/>
        <v>0</v>
      </c>
      <c r="AV73" s="318">
        <f t="shared" si="112"/>
        <v>0</v>
      </c>
      <c r="AW73" s="318">
        <f t="shared" si="89"/>
        <v>0</v>
      </c>
      <c r="AX73" s="318">
        <f t="shared" si="113"/>
        <v>0</v>
      </c>
      <c r="AY73" s="320">
        <f t="shared" si="90"/>
        <v>0</v>
      </c>
      <c r="AZ73" s="321">
        <f t="shared" si="114"/>
        <v>0</v>
      </c>
      <c r="BA73" s="321">
        <f t="shared" si="102"/>
        <v>0</v>
      </c>
      <c r="BB73" s="322">
        <f t="shared" si="115"/>
        <v>0</v>
      </c>
      <c r="BC73" s="323">
        <f t="shared" si="103"/>
        <v>0</v>
      </c>
      <c r="BD73" s="324">
        <f t="shared" si="104"/>
        <v>0</v>
      </c>
      <c r="BE73" s="325">
        <f t="shared" si="91"/>
        <v>0</v>
      </c>
      <c r="BF73" s="325">
        <f t="shared" si="105"/>
        <v>0</v>
      </c>
      <c r="BG73" s="325">
        <f t="shared" si="106"/>
        <v>0</v>
      </c>
      <c r="BH73" s="305">
        <f t="shared" si="107"/>
        <v>0</v>
      </c>
      <c r="BI73" s="298">
        <f t="shared" si="108"/>
        <v>0</v>
      </c>
      <c r="BJ73" s="298">
        <f t="shared" si="92"/>
        <v>0</v>
      </c>
      <c r="BK73" s="298">
        <f t="shared" si="109"/>
        <v>0</v>
      </c>
      <c r="BL73" s="298">
        <f t="shared" si="110"/>
        <v>0</v>
      </c>
    </row>
    <row r="74" spans="1:64" ht="15.75">
      <c r="A74" s="315"/>
      <c r="B74" s="266"/>
      <c r="C74" s="132"/>
      <c r="D74" s="111"/>
      <c r="E74" s="111"/>
      <c r="F74" s="111"/>
      <c r="G74" s="176"/>
      <c r="H74" s="176"/>
      <c r="I74" s="176"/>
      <c r="J74" s="176"/>
      <c r="K74" s="176"/>
      <c r="L74" s="267"/>
      <c r="M74" s="267">
        <f t="shared" si="116"/>
        <v>0</v>
      </c>
      <c r="N74" s="110"/>
      <c r="O74" s="168">
        <f t="shared" si="68"/>
        <v>0</v>
      </c>
      <c r="P74" s="168" t="str">
        <f t="shared" si="69"/>
        <v/>
      </c>
      <c r="Q74" s="107" t="str">
        <f t="shared" si="70"/>
        <v/>
      </c>
      <c r="R74" s="156" t="str">
        <f t="shared" si="71"/>
        <v/>
      </c>
      <c r="S74" s="101" t="str">
        <f t="shared" si="72"/>
        <v/>
      </c>
      <c r="T74" s="102" t="str">
        <f t="shared" si="73"/>
        <v/>
      </c>
      <c r="U74" s="102" t="str">
        <f t="shared" si="74"/>
        <v/>
      </c>
      <c r="V74" s="297">
        <f t="shared" si="93"/>
        <v>0</v>
      </c>
      <c r="W74" s="284"/>
      <c r="X74" s="284"/>
      <c r="Y74" s="299" t="str">
        <f t="shared" si="94"/>
        <v/>
      </c>
      <c r="Z74" s="298">
        <f t="shared" si="95"/>
        <v>0</v>
      </c>
      <c r="AA74" s="298">
        <f t="shared" si="96"/>
        <v>0</v>
      </c>
      <c r="AB74" s="298">
        <f t="shared" si="97"/>
        <v>0</v>
      </c>
      <c r="AC74" s="300">
        <f t="shared" si="98"/>
        <v>0</v>
      </c>
      <c r="AD74" s="300">
        <f t="shared" si="99"/>
        <v>0</v>
      </c>
      <c r="AE74" s="301">
        <f t="shared" si="111"/>
        <v>0</v>
      </c>
      <c r="AF74" s="301">
        <f t="shared" si="75"/>
        <v>0</v>
      </c>
      <c r="AG74" s="298">
        <f t="shared" si="76"/>
        <v>0</v>
      </c>
      <c r="AH74" s="302">
        <f t="shared" si="77"/>
        <v>0</v>
      </c>
      <c r="AI74" s="302">
        <f t="shared" si="78"/>
        <v>0</v>
      </c>
      <c r="AJ74" s="302">
        <f t="shared" si="79"/>
        <v>0</v>
      </c>
      <c r="AK74" s="303">
        <f t="shared" si="100"/>
        <v>0</v>
      </c>
      <c r="AL74" s="302">
        <f t="shared" si="101"/>
        <v>0</v>
      </c>
      <c r="AM74" s="304">
        <f t="shared" si="80"/>
        <v>0</v>
      </c>
      <c r="AN74" s="285">
        <f t="shared" si="81"/>
        <v>0</v>
      </c>
      <c r="AO74" s="303">
        <f t="shared" si="82"/>
        <v>0</v>
      </c>
      <c r="AP74" s="285">
        <f t="shared" si="83"/>
        <v>0</v>
      </c>
      <c r="AQ74" s="285">
        <f t="shared" si="84"/>
        <v>0</v>
      </c>
      <c r="AR74" s="284">
        <f t="shared" si="85"/>
        <v>0</v>
      </c>
      <c r="AS74" s="284">
        <f t="shared" si="86"/>
        <v>0</v>
      </c>
      <c r="AT74" s="284">
        <f t="shared" si="87"/>
        <v>0</v>
      </c>
      <c r="AU74" s="318">
        <f t="shared" si="88"/>
        <v>0</v>
      </c>
      <c r="AV74" s="318">
        <f t="shared" si="112"/>
        <v>0</v>
      </c>
      <c r="AW74" s="318">
        <f t="shared" si="89"/>
        <v>0</v>
      </c>
      <c r="AX74" s="318">
        <f t="shared" si="113"/>
        <v>0</v>
      </c>
      <c r="AY74" s="320">
        <f t="shared" si="90"/>
        <v>0</v>
      </c>
      <c r="AZ74" s="321">
        <f t="shared" si="114"/>
        <v>0</v>
      </c>
      <c r="BA74" s="321">
        <f t="shared" si="102"/>
        <v>0</v>
      </c>
      <c r="BB74" s="322">
        <f t="shared" si="115"/>
        <v>0</v>
      </c>
      <c r="BC74" s="323">
        <f t="shared" si="103"/>
        <v>0</v>
      </c>
      <c r="BD74" s="324">
        <f t="shared" si="104"/>
        <v>0</v>
      </c>
      <c r="BE74" s="325">
        <f t="shared" si="91"/>
        <v>0</v>
      </c>
      <c r="BF74" s="325">
        <f t="shared" si="105"/>
        <v>0</v>
      </c>
      <c r="BG74" s="325">
        <f t="shared" si="106"/>
        <v>0</v>
      </c>
      <c r="BH74" s="305">
        <f t="shared" si="107"/>
        <v>0</v>
      </c>
      <c r="BI74" s="298">
        <f t="shared" si="108"/>
        <v>0</v>
      </c>
      <c r="BJ74" s="298">
        <f t="shared" si="92"/>
        <v>0</v>
      </c>
      <c r="BK74" s="298">
        <f t="shared" si="109"/>
        <v>0</v>
      </c>
      <c r="BL74" s="298">
        <f t="shared" si="110"/>
        <v>0</v>
      </c>
    </row>
    <row r="75" spans="1:64" ht="15.75">
      <c r="A75" s="315"/>
      <c r="B75" s="266"/>
      <c r="C75" s="132"/>
      <c r="D75" s="111"/>
      <c r="E75" s="111"/>
      <c r="F75" s="111"/>
      <c r="G75" s="176"/>
      <c r="H75" s="176"/>
      <c r="I75" s="176"/>
      <c r="J75" s="176"/>
      <c r="K75" s="176"/>
      <c r="L75" s="267"/>
      <c r="M75" s="267">
        <f t="shared" si="116"/>
        <v>0</v>
      </c>
      <c r="N75" s="110"/>
      <c r="O75" s="168">
        <f t="shared" si="68"/>
        <v>0</v>
      </c>
      <c r="P75" s="168" t="str">
        <f t="shared" si="69"/>
        <v/>
      </c>
      <c r="Q75" s="107" t="str">
        <f t="shared" si="70"/>
        <v/>
      </c>
      <c r="R75" s="156" t="str">
        <f t="shared" si="71"/>
        <v/>
      </c>
      <c r="S75" s="101" t="str">
        <f t="shared" si="72"/>
        <v/>
      </c>
      <c r="T75" s="102" t="str">
        <f t="shared" si="73"/>
        <v/>
      </c>
      <c r="U75" s="102" t="str">
        <f t="shared" si="74"/>
        <v/>
      </c>
      <c r="V75" s="297">
        <f t="shared" si="93"/>
        <v>0</v>
      </c>
      <c r="W75" s="284"/>
      <c r="X75" s="284"/>
      <c r="Y75" s="299" t="str">
        <f t="shared" si="94"/>
        <v/>
      </c>
      <c r="Z75" s="298">
        <f t="shared" si="95"/>
        <v>0</v>
      </c>
      <c r="AA75" s="298">
        <f t="shared" si="96"/>
        <v>0</v>
      </c>
      <c r="AB75" s="298">
        <f t="shared" si="97"/>
        <v>0</v>
      </c>
      <c r="AC75" s="300">
        <f t="shared" si="98"/>
        <v>0</v>
      </c>
      <c r="AD75" s="300">
        <f t="shared" si="99"/>
        <v>0</v>
      </c>
      <c r="AE75" s="301">
        <f t="shared" si="111"/>
        <v>0</v>
      </c>
      <c r="AF75" s="301">
        <f t="shared" si="75"/>
        <v>0</v>
      </c>
      <c r="AG75" s="298">
        <f t="shared" si="76"/>
        <v>0</v>
      </c>
      <c r="AH75" s="302">
        <f t="shared" si="77"/>
        <v>0</v>
      </c>
      <c r="AI75" s="302">
        <f t="shared" si="78"/>
        <v>0</v>
      </c>
      <c r="AJ75" s="302">
        <f t="shared" si="79"/>
        <v>0</v>
      </c>
      <c r="AK75" s="303">
        <f t="shared" si="100"/>
        <v>0</v>
      </c>
      <c r="AL75" s="302">
        <f t="shared" si="101"/>
        <v>0</v>
      </c>
      <c r="AM75" s="304">
        <f t="shared" si="80"/>
        <v>0</v>
      </c>
      <c r="AN75" s="285">
        <f t="shared" si="81"/>
        <v>0</v>
      </c>
      <c r="AO75" s="303">
        <f t="shared" si="82"/>
        <v>0</v>
      </c>
      <c r="AP75" s="285">
        <f t="shared" si="83"/>
        <v>0</v>
      </c>
      <c r="AQ75" s="285">
        <f t="shared" si="84"/>
        <v>0</v>
      </c>
      <c r="AR75" s="284">
        <f t="shared" si="85"/>
        <v>0</v>
      </c>
      <c r="AS75" s="284">
        <f t="shared" si="86"/>
        <v>0</v>
      </c>
      <c r="AT75" s="284">
        <f t="shared" si="87"/>
        <v>0</v>
      </c>
      <c r="AU75" s="318">
        <f t="shared" si="88"/>
        <v>0</v>
      </c>
      <c r="AV75" s="318">
        <f t="shared" si="112"/>
        <v>0</v>
      </c>
      <c r="AW75" s="318">
        <f t="shared" si="89"/>
        <v>0</v>
      </c>
      <c r="AX75" s="318">
        <f t="shared" si="113"/>
        <v>0</v>
      </c>
      <c r="AY75" s="320">
        <f t="shared" si="90"/>
        <v>0</v>
      </c>
      <c r="AZ75" s="321">
        <f t="shared" si="114"/>
        <v>0</v>
      </c>
      <c r="BA75" s="321">
        <f t="shared" si="102"/>
        <v>0</v>
      </c>
      <c r="BB75" s="322">
        <f t="shared" si="115"/>
        <v>0</v>
      </c>
      <c r="BC75" s="323">
        <f t="shared" si="103"/>
        <v>0</v>
      </c>
      <c r="BD75" s="324">
        <f t="shared" si="104"/>
        <v>0</v>
      </c>
      <c r="BE75" s="325">
        <f t="shared" si="91"/>
        <v>0</v>
      </c>
      <c r="BF75" s="325">
        <f t="shared" si="105"/>
        <v>0</v>
      </c>
      <c r="BG75" s="325">
        <f t="shared" si="106"/>
        <v>0</v>
      </c>
      <c r="BH75" s="305">
        <f t="shared" si="107"/>
        <v>0</v>
      </c>
      <c r="BI75" s="298">
        <f t="shared" si="108"/>
        <v>0</v>
      </c>
      <c r="BJ75" s="298">
        <f t="shared" si="92"/>
        <v>0</v>
      </c>
      <c r="BK75" s="298">
        <f t="shared" si="109"/>
        <v>0</v>
      </c>
      <c r="BL75" s="298">
        <f t="shared" si="110"/>
        <v>0</v>
      </c>
    </row>
    <row r="76" spans="1:64" ht="15.75">
      <c r="A76" s="315"/>
      <c r="B76" s="266"/>
      <c r="C76" s="132"/>
      <c r="D76" s="111"/>
      <c r="E76" s="111"/>
      <c r="F76" s="111"/>
      <c r="G76" s="176"/>
      <c r="H76" s="176"/>
      <c r="I76" s="176"/>
      <c r="J76" s="176"/>
      <c r="K76" s="176"/>
      <c r="L76" s="267"/>
      <c r="M76" s="267">
        <f t="shared" si="116"/>
        <v>0</v>
      </c>
      <c r="N76" s="110"/>
      <c r="O76" s="168">
        <f t="shared" si="68"/>
        <v>0</v>
      </c>
      <c r="P76" s="168" t="str">
        <f t="shared" si="69"/>
        <v/>
      </c>
      <c r="Q76" s="107" t="str">
        <f t="shared" si="70"/>
        <v/>
      </c>
      <c r="R76" s="156" t="str">
        <f t="shared" si="71"/>
        <v/>
      </c>
      <c r="S76" s="101" t="str">
        <f t="shared" si="72"/>
        <v/>
      </c>
      <c r="T76" s="102" t="str">
        <f t="shared" si="73"/>
        <v/>
      </c>
      <c r="U76" s="102" t="str">
        <f t="shared" si="74"/>
        <v/>
      </c>
      <c r="V76" s="297">
        <f t="shared" si="93"/>
        <v>0</v>
      </c>
      <c r="W76" s="284"/>
      <c r="X76" s="284"/>
      <c r="Y76" s="299" t="str">
        <f t="shared" si="94"/>
        <v/>
      </c>
      <c r="Z76" s="298">
        <f t="shared" si="95"/>
        <v>0</v>
      </c>
      <c r="AA76" s="298">
        <f t="shared" si="96"/>
        <v>0</v>
      </c>
      <c r="AB76" s="298">
        <f t="shared" si="97"/>
        <v>0</v>
      </c>
      <c r="AC76" s="300">
        <f t="shared" si="98"/>
        <v>0</v>
      </c>
      <c r="AD76" s="300">
        <f t="shared" si="99"/>
        <v>0</v>
      </c>
      <c r="AE76" s="301">
        <f t="shared" si="111"/>
        <v>0</v>
      </c>
      <c r="AF76" s="301">
        <f t="shared" si="75"/>
        <v>0</v>
      </c>
      <c r="AG76" s="298">
        <f t="shared" si="76"/>
        <v>0</v>
      </c>
      <c r="AH76" s="302">
        <f t="shared" si="77"/>
        <v>0</v>
      </c>
      <c r="AI76" s="302">
        <f t="shared" si="78"/>
        <v>0</v>
      </c>
      <c r="AJ76" s="302">
        <f t="shared" si="79"/>
        <v>0</v>
      </c>
      <c r="AK76" s="303">
        <f t="shared" si="100"/>
        <v>0</v>
      </c>
      <c r="AL76" s="302">
        <f t="shared" si="101"/>
        <v>0</v>
      </c>
      <c r="AM76" s="304">
        <f t="shared" si="80"/>
        <v>0</v>
      </c>
      <c r="AN76" s="285">
        <f t="shared" si="81"/>
        <v>0</v>
      </c>
      <c r="AO76" s="303">
        <f t="shared" si="82"/>
        <v>0</v>
      </c>
      <c r="AP76" s="285">
        <f t="shared" si="83"/>
        <v>0</v>
      </c>
      <c r="AQ76" s="285">
        <f t="shared" si="84"/>
        <v>0</v>
      </c>
      <c r="AR76" s="284">
        <f t="shared" si="85"/>
        <v>0</v>
      </c>
      <c r="AS76" s="284">
        <f t="shared" si="86"/>
        <v>0</v>
      </c>
      <c r="AT76" s="284">
        <f t="shared" si="87"/>
        <v>0</v>
      </c>
      <c r="AU76" s="318">
        <f t="shared" si="88"/>
        <v>0</v>
      </c>
      <c r="AV76" s="318">
        <f t="shared" si="112"/>
        <v>0</v>
      </c>
      <c r="AW76" s="318">
        <f t="shared" si="89"/>
        <v>0</v>
      </c>
      <c r="AX76" s="318">
        <f t="shared" si="113"/>
        <v>0</v>
      </c>
      <c r="AY76" s="320">
        <f t="shared" si="90"/>
        <v>0</v>
      </c>
      <c r="AZ76" s="321">
        <f t="shared" si="114"/>
        <v>0</v>
      </c>
      <c r="BA76" s="321">
        <f t="shared" si="102"/>
        <v>0</v>
      </c>
      <c r="BB76" s="322">
        <f t="shared" si="115"/>
        <v>0</v>
      </c>
      <c r="BC76" s="323">
        <f t="shared" si="103"/>
        <v>0</v>
      </c>
      <c r="BD76" s="324">
        <f t="shared" si="104"/>
        <v>0</v>
      </c>
      <c r="BE76" s="325">
        <f t="shared" si="91"/>
        <v>0</v>
      </c>
      <c r="BF76" s="325">
        <f t="shared" si="105"/>
        <v>0</v>
      </c>
      <c r="BG76" s="325">
        <f t="shared" si="106"/>
        <v>0</v>
      </c>
      <c r="BH76" s="305">
        <f t="shared" si="107"/>
        <v>0</v>
      </c>
      <c r="BI76" s="298">
        <f t="shared" si="108"/>
        <v>0</v>
      </c>
      <c r="BJ76" s="298">
        <f t="shared" si="92"/>
        <v>0</v>
      </c>
      <c r="BK76" s="298">
        <f t="shared" si="109"/>
        <v>0</v>
      </c>
      <c r="BL76" s="298">
        <f t="shared" si="110"/>
        <v>0</v>
      </c>
    </row>
    <row r="77" spans="1:64" ht="15.75">
      <c r="A77" s="315"/>
      <c r="B77" s="266"/>
      <c r="C77" s="132"/>
      <c r="D77" s="111"/>
      <c r="E77" s="111"/>
      <c r="F77" s="111"/>
      <c r="G77" s="176"/>
      <c r="H77" s="176"/>
      <c r="I77" s="176"/>
      <c r="J77" s="176"/>
      <c r="K77" s="176"/>
      <c r="L77" s="267"/>
      <c r="M77" s="267">
        <f t="shared" si="116"/>
        <v>0</v>
      </c>
      <c r="N77" s="110"/>
      <c r="O77" s="168">
        <f t="shared" si="68"/>
        <v>0</v>
      </c>
      <c r="P77" s="168" t="str">
        <f t="shared" si="69"/>
        <v/>
      </c>
      <c r="Q77" s="107" t="str">
        <f t="shared" si="70"/>
        <v/>
      </c>
      <c r="R77" s="156" t="str">
        <f t="shared" si="71"/>
        <v/>
      </c>
      <c r="S77" s="101" t="str">
        <f t="shared" si="72"/>
        <v/>
      </c>
      <c r="T77" s="102" t="str">
        <f t="shared" si="73"/>
        <v/>
      </c>
      <c r="U77" s="102" t="str">
        <f t="shared" si="74"/>
        <v/>
      </c>
      <c r="V77" s="297">
        <f t="shared" si="93"/>
        <v>0</v>
      </c>
      <c r="W77" s="284"/>
      <c r="X77" s="284"/>
      <c r="Y77" s="299" t="str">
        <f t="shared" si="94"/>
        <v/>
      </c>
      <c r="Z77" s="298">
        <f t="shared" si="95"/>
        <v>0</v>
      </c>
      <c r="AA77" s="298">
        <f t="shared" si="96"/>
        <v>0</v>
      </c>
      <c r="AB77" s="298">
        <f t="shared" si="97"/>
        <v>0</v>
      </c>
      <c r="AC77" s="300">
        <f t="shared" si="98"/>
        <v>0</v>
      </c>
      <c r="AD77" s="300">
        <f t="shared" si="99"/>
        <v>0</v>
      </c>
      <c r="AE77" s="301">
        <f t="shared" si="111"/>
        <v>0</v>
      </c>
      <c r="AF77" s="301">
        <f t="shared" si="75"/>
        <v>0</v>
      </c>
      <c r="AG77" s="298">
        <f t="shared" si="76"/>
        <v>0</v>
      </c>
      <c r="AH77" s="302">
        <f t="shared" si="77"/>
        <v>0</v>
      </c>
      <c r="AI77" s="302">
        <f t="shared" si="78"/>
        <v>0</v>
      </c>
      <c r="AJ77" s="302">
        <f t="shared" si="79"/>
        <v>0</v>
      </c>
      <c r="AK77" s="303">
        <f t="shared" si="100"/>
        <v>0</v>
      </c>
      <c r="AL77" s="302">
        <f t="shared" si="101"/>
        <v>0</v>
      </c>
      <c r="AM77" s="304">
        <f t="shared" si="80"/>
        <v>0</v>
      </c>
      <c r="AN77" s="285">
        <f t="shared" si="81"/>
        <v>0</v>
      </c>
      <c r="AO77" s="303">
        <f t="shared" si="82"/>
        <v>0</v>
      </c>
      <c r="AP77" s="285">
        <f t="shared" si="83"/>
        <v>0</v>
      </c>
      <c r="AQ77" s="285">
        <f t="shared" si="84"/>
        <v>0</v>
      </c>
      <c r="AR77" s="284">
        <f t="shared" si="85"/>
        <v>0</v>
      </c>
      <c r="AS77" s="284">
        <f t="shared" si="86"/>
        <v>0</v>
      </c>
      <c r="AT77" s="284">
        <f t="shared" si="87"/>
        <v>0</v>
      </c>
      <c r="AU77" s="318">
        <f t="shared" si="88"/>
        <v>0</v>
      </c>
      <c r="AV77" s="318">
        <f t="shared" si="112"/>
        <v>0</v>
      </c>
      <c r="AW77" s="318">
        <f t="shared" si="89"/>
        <v>0</v>
      </c>
      <c r="AX77" s="318">
        <f t="shared" si="113"/>
        <v>0</v>
      </c>
      <c r="AY77" s="320">
        <f t="shared" si="90"/>
        <v>0</v>
      </c>
      <c r="AZ77" s="321">
        <f t="shared" si="114"/>
        <v>0</v>
      </c>
      <c r="BA77" s="321">
        <f t="shared" si="102"/>
        <v>0</v>
      </c>
      <c r="BB77" s="322">
        <f t="shared" si="115"/>
        <v>0</v>
      </c>
      <c r="BC77" s="323">
        <f t="shared" si="103"/>
        <v>0</v>
      </c>
      <c r="BD77" s="324">
        <f t="shared" si="104"/>
        <v>0</v>
      </c>
      <c r="BE77" s="325">
        <f t="shared" si="91"/>
        <v>0</v>
      </c>
      <c r="BF77" s="325">
        <f t="shared" si="105"/>
        <v>0</v>
      </c>
      <c r="BG77" s="325">
        <f t="shared" si="106"/>
        <v>0</v>
      </c>
      <c r="BH77" s="305">
        <f t="shared" si="107"/>
        <v>0</v>
      </c>
      <c r="BI77" s="298">
        <f t="shared" si="108"/>
        <v>0</v>
      </c>
      <c r="BJ77" s="298">
        <f t="shared" si="92"/>
        <v>0</v>
      </c>
      <c r="BK77" s="298">
        <f t="shared" si="109"/>
        <v>0</v>
      </c>
      <c r="BL77" s="298">
        <f t="shared" si="110"/>
        <v>0</v>
      </c>
    </row>
    <row r="78" spans="1:64" ht="15.75">
      <c r="A78" s="315"/>
      <c r="B78" s="266"/>
      <c r="C78" s="132"/>
      <c r="D78" s="111"/>
      <c r="E78" s="111"/>
      <c r="F78" s="111"/>
      <c r="G78" s="176"/>
      <c r="H78" s="176"/>
      <c r="I78" s="176"/>
      <c r="J78" s="176"/>
      <c r="K78" s="176"/>
      <c r="L78" s="267"/>
      <c r="M78" s="267">
        <f t="shared" si="116"/>
        <v>0</v>
      </c>
      <c r="N78" s="110"/>
      <c r="O78" s="168">
        <f t="shared" si="68"/>
        <v>0</v>
      </c>
      <c r="P78" s="168" t="str">
        <f t="shared" si="69"/>
        <v/>
      </c>
      <c r="Q78" s="107" t="str">
        <f t="shared" si="70"/>
        <v/>
      </c>
      <c r="R78" s="156" t="str">
        <f t="shared" si="71"/>
        <v/>
      </c>
      <c r="S78" s="101" t="str">
        <f t="shared" si="72"/>
        <v/>
      </c>
      <c r="T78" s="102" t="str">
        <f t="shared" si="73"/>
        <v/>
      </c>
      <c r="U78" s="102" t="str">
        <f t="shared" si="74"/>
        <v/>
      </c>
      <c r="V78" s="297">
        <f t="shared" si="93"/>
        <v>0</v>
      </c>
      <c r="W78" s="284"/>
      <c r="X78" s="284"/>
      <c r="Y78" s="299" t="str">
        <f t="shared" si="94"/>
        <v/>
      </c>
      <c r="Z78" s="298">
        <f t="shared" si="95"/>
        <v>0</v>
      </c>
      <c r="AA78" s="298">
        <f t="shared" si="96"/>
        <v>0</v>
      </c>
      <c r="AB78" s="298">
        <f t="shared" si="97"/>
        <v>0</v>
      </c>
      <c r="AC78" s="300">
        <f t="shared" si="98"/>
        <v>0</v>
      </c>
      <c r="AD78" s="300">
        <f t="shared" si="99"/>
        <v>0</v>
      </c>
      <c r="AE78" s="301">
        <f t="shared" si="111"/>
        <v>0</v>
      </c>
      <c r="AF78" s="301">
        <f t="shared" si="75"/>
        <v>0</v>
      </c>
      <c r="AG78" s="298">
        <f t="shared" si="76"/>
        <v>0</v>
      </c>
      <c r="AH78" s="302">
        <f t="shared" si="77"/>
        <v>0</v>
      </c>
      <c r="AI78" s="302">
        <f t="shared" si="78"/>
        <v>0</v>
      </c>
      <c r="AJ78" s="302">
        <f t="shared" si="79"/>
        <v>0</v>
      </c>
      <c r="AK78" s="303">
        <f t="shared" si="100"/>
        <v>0</v>
      </c>
      <c r="AL78" s="302">
        <f t="shared" si="101"/>
        <v>0</v>
      </c>
      <c r="AM78" s="304">
        <f t="shared" si="80"/>
        <v>0</v>
      </c>
      <c r="AN78" s="285">
        <f t="shared" si="81"/>
        <v>0</v>
      </c>
      <c r="AO78" s="303">
        <f t="shared" si="82"/>
        <v>0</v>
      </c>
      <c r="AP78" s="285">
        <f t="shared" si="83"/>
        <v>0</v>
      </c>
      <c r="AQ78" s="285">
        <f t="shared" si="84"/>
        <v>0</v>
      </c>
      <c r="AR78" s="284">
        <f t="shared" si="85"/>
        <v>0</v>
      </c>
      <c r="AS78" s="284">
        <f t="shared" si="86"/>
        <v>0</v>
      </c>
      <c r="AT78" s="284">
        <f t="shared" si="87"/>
        <v>0</v>
      </c>
      <c r="AU78" s="318">
        <f t="shared" si="88"/>
        <v>0</v>
      </c>
      <c r="AV78" s="318">
        <f t="shared" si="112"/>
        <v>0</v>
      </c>
      <c r="AW78" s="318">
        <f t="shared" si="89"/>
        <v>0</v>
      </c>
      <c r="AX78" s="318">
        <f t="shared" si="113"/>
        <v>0</v>
      </c>
      <c r="AY78" s="320">
        <f t="shared" si="90"/>
        <v>0</v>
      </c>
      <c r="AZ78" s="321">
        <f t="shared" si="114"/>
        <v>0</v>
      </c>
      <c r="BA78" s="321">
        <f t="shared" si="102"/>
        <v>0</v>
      </c>
      <c r="BB78" s="322">
        <f t="shared" si="115"/>
        <v>0</v>
      </c>
      <c r="BC78" s="323">
        <f t="shared" si="103"/>
        <v>0</v>
      </c>
      <c r="BD78" s="324">
        <f t="shared" si="104"/>
        <v>0</v>
      </c>
      <c r="BE78" s="325">
        <f t="shared" si="91"/>
        <v>0</v>
      </c>
      <c r="BF78" s="325">
        <f t="shared" si="105"/>
        <v>0</v>
      </c>
      <c r="BG78" s="325">
        <f t="shared" si="106"/>
        <v>0</v>
      </c>
      <c r="BH78" s="305">
        <f t="shared" si="107"/>
        <v>0</v>
      </c>
      <c r="BI78" s="298">
        <f t="shared" si="108"/>
        <v>0</v>
      </c>
      <c r="BJ78" s="298">
        <f t="shared" si="92"/>
        <v>0</v>
      </c>
      <c r="BK78" s="298">
        <f t="shared" si="109"/>
        <v>0</v>
      </c>
      <c r="BL78" s="298">
        <f t="shared" si="110"/>
        <v>0</v>
      </c>
    </row>
    <row r="79" spans="1:64" ht="15.75">
      <c r="A79" s="315"/>
      <c r="B79" s="266"/>
      <c r="C79" s="132"/>
      <c r="D79" s="111"/>
      <c r="E79" s="111"/>
      <c r="F79" s="111"/>
      <c r="G79" s="176"/>
      <c r="H79" s="176"/>
      <c r="I79" s="176"/>
      <c r="J79" s="176"/>
      <c r="K79" s="176"/>
      <c r="L79" s="267"/>
      <c r="M79" s="267">
        <f t="shared" si="116"/>
        <v>0</v>
      </c>
      <c r="N79" s="110"/>
      <c r="O79" s="168">
        <f t="shared" si="68"/>
        <v>0</v>
      </c>
      <c r="P79" s="168" t="str">
        <f t="shared" si="69"/>
        <v/>
      </c>
      <c r="Q79" s="107" t="str">
        <f t="shared" si="70"/>
        <v/>
      </c>
      <c r="R79" s="156" t="str">
        <f t="shared" si="71"/>
        <v/>
      </c>
      <c r="S79" s="101" t="str">
        <f t="shared" si="72"/>
        <v/>
      </c>
      <c r="T79" s="102" t="str">
        <f t="shared" si="73"/>
        <v/>
      </c>
      <c r="U79" s="102" t="str">
        <f t="shared" si="74"/>
        <v/>
      </c>
      <c r="V79" s="297">
        <f t="shared" si="93"/>
        <v>0</v>
      </c>
      <c r="W79" s="284"/>
      <c r="X79" s="284"/>
      <c r="Y79" s="299" t="str">
        <f t="shared" si="94"/>
        <v/>
      </c>
      <c r="Z79" s="298">
        <f t="shared" si="95"/>
        <v>0</v>
      </c>
      <c r="AA79" s="298">
        <f t="shared" si="96"/>
        <v>0</v>
      </c>
      <c r="AB79" s="298">
        <f t="shared" si="97"/>
        <v>0</v>
      </c>
      <c r="AC79" s="300">
        <f t="shared" si="98"/>
        <v>0</v>
      </c>
      <c r="AD79" s="300">
        <f t="shared" si="99"/>
        <v>0</v>
      </c>
      <c r="AE79" s="301">
        <f t="shared" si="111"/>
        <v>0</v>
      </c>
      <c r="AF79" s="301">
        <f t="shared" si="75"/>
        <v>0</v>
      </c>
      <c r="AG79" s="298">
        <f t="shared" si="76"/>
        <v>0</v>
      </c>
      <c r="AH79" s="302">
        <f t="shared" si="77"/>
        <v>0</v>
      </c>
      <c r="AI79" s="302">
        <f t="shared" si="78"/>
        <v>0</v>
      </c>
      <c r="AJ79" s="302">
        <f t="shared" si="79"/>
        <v>0</v>
      </c>
      <c r="AK79" s="303">
        <f t="shared" si="100"/>
        <v>0</v>
      </c>
      <c r="AL79" s="302">
        <f t="shared" si="101"/>
        <v>0</v>
      </c>
      <c r="AM79" s="304">
        <f t="shared" si="80"/>
        <v>0</v>
      </c>
      <c r="AN79" s="285">
        <f t="shared" si="81"/>
        <v>0</v>
      </c>
      <c r="AO79" s="303">
        <f t="shared" si="82"/>
        <v>0</v>
      </c>
      <c r="AP79" s="285">
        <f t="shared" si="83"/>
        <v>0</v>
      </c>
      <c r="AQ79" s="285">
        <f t="shared" si="84"/>
        <v>0</v>
      </c>
      <c r="AR79" s="284">
        <f t="shared" si="85"/>
        <v>0</v>
      </c>
      <c r="AS79" s="284">
        <f t="shared" si="86"/>
        <v>0</v>
      </c>
      <c r="AT79" s="284">
        <f t="shared" si="87"/>
        <v>0</v>
      </c>
      <c r="AU79" s="318">
        <f t="shared" si="88"/>
        <v>0</v>
      </c>
      <c r="AV79" s="318">
        <f t="shared" si="112"/>
        <v>0</v>
      </c>
      <c r="AW79" s="318">
        <f t="shared" si="89"/>
        <v>0</v>
      </c>
      <c r="AX79" s="318">
        <f t="shared" si="113"/>
        <v>0</v>
      </c>
      <c r="AY79" s="320">
        <f t="shared" si="90"/>
        <v>0</v>
      </c>
      <c r="AZ79" s="321">
        <f t="shared" si="114"/>
        <v>0</v>
      </c>
      <c r="BA79" s="321">
        <f t="shared" si="102"/>
        <v>0</v>
      </c>
      <c r="BB79" s="322">
        <f t="shared" si="115"/>
        <v>0</v>
      </c>
      <c r="BC79" s="323">
        <f t="shared" si="103"/>
        <v>0</v>
      </c>
      <c r="BD79" s="324">
        <f t="shared" si="104"/>
        <v>0</v>
      </c>
      <c r="BE79" s="325">
        <f t="shared" si="91"/>
        <v>0</v>
      </c>
      <c r="BF79" s="325">
        <f t="shared" si="105"/>
        <v>0</v>
      </c>
      <c r="BG79" s="325">
        <f t="shared" si="106"/>
        <v>0</v>
      </c>
      <c r="BH79" s="305">
        <f t="shared" si="107"/>
        <v>0</v>
      </c>
      <c r="BI79" s="298">
        <f t="shared" si="108"/>
        <v>0</v>
      </c>
      <c r="BJ79" s="298">
        <f t="shared" si="92"/>
        <v>0</v>
      </c>
      <c r="BK79" s="298">
        <f t="shared" si="109"/>
        <v>0</v>
      </c>
      <c r="BL79" s="298">
        <f t="shared" si="110"/>
        <v>0</v>
      </c>
    </row>
    <row r="80" spans="1:64" ht="15.75">
      <c r="A80" s="315"/>
      <c r="B80" s="266"/>
      <c r="C80" s="132"/>
      <c r="D80" s="111"/>
      <c r="E80" s="111"/>
      <c r="F80" s="111"/>
      <c r="G80" s="176"/>
      <c r="H80" s="176"/>
      <c r="I80" s="176"/>
      <c r="J80" s="176"/>
      <c r="K80" s="176"/>
      <c r="L80" s="267"/>
      <c r="M80" s="267">
        <f t="shared" si="116"/>
        <v>0</v>
      </c>
      <c r="N80" s="110"/>
      <c r="O80" s="168">
        <f t="shared" si="68"/>
        <v>0</v>
      </c>
      <c r="P80" s="168" t="str">
        <f t="shared" si="69"/>
        <v/>
      </c>
      <c r="Q80" s="107" t="str">
        <f t="shared" si="70"/>
        <v/>
      </c>
      <c r="R80" s="156" t="str">
        <f t="shared" si="71"/>
        <v/>
      </c>
      <c r="S80" s="101" t="str">
        <f t="shared" si="72"/>
        <v/>
      </c>
      <c r="T80" s="102" t="str">
        <f t="shared" si="73"/>
        <v/>
      </c>
      <c r="U80" s="102" t="str">
        <f t="shared" si="74"/>
        <v/>
      </c>
      <c r="V80" s="297">
        <f t="shared" si="93"/>
        <v>0</v>
      </c>
      <c r="W80" s="284"/>
      <c r="X80" s="284"/>
      <c r="Y80" s="299" t="str">
        <f t="shared" si="94"/>
        <v/>
      </c>
      <c r="Z80" s="298">
        <f t="shared" si="95"/>
        <v>0</v>
      </c>
      <c r="AA80" s="298">
        <f t="shared" si="96"/>
        <v>0</v>
      </c>
      <c r="AB80" s="298">
        <f t="shared" si="97"/>
        <v>0</v>
      </c>
      <c r="AC80" s="300">
        <f t="shared" si="98"/>
        <v>0</v>
      </c>
      <c r="AD80" s="300">
        <f t="shared" si="99"/>
        <v>0</v>
      </c>
      <c r="AE80" s="301">
        <f t="shared" si="111"/>
        <v>0</v>
      </c>
      <c r="AF80" s="301">
        <f t="shared" si="75"/>
        <v>0</v>
      </c>
      <c r="AG80" s="298">
        <f t="shared" si="76"/>
        <v>0</v>
      </c>
      <c r="AH80" s="302">
        <f t="shared" si="77"/>
        <v>0</v>
      </c>
      <c r="AI80" s="302">
        <f t="shared" si="78"/>
        <v>0</v>
      </c>
      <c r="AJ80" s="302">
        <f t="shared" si="79"/>
        <v>0</v>
      </c>
      <c r="AK80" s="303">
        <f t="shared" si="100"/>
        <v>0</v>
      </c>
      <c r="AL80" s="302">
        <f t="shared" si="101"/>
        <v>0</v>
      </c>
      <c r="AM80" s="304">
        <f t="shared" si="80"/>
        <v>0</v>
      </c>
      <c r="AN80" s="285">
        <f t="shared" si="81"/>
        <v>0</v>
      </c>
      <c r="AO80" s="303">
        <f t="shared" si="82"/>
        <v>0</v>
      </c>
      <c r="AP80" s="285">
        <f t="shared" si="83"/>
        <v>0</v>
      </c>
      <c r="AQ80" s="285">
        <f t="shared" si="84"/>
        <v>0</v>
      </c>
      <c r="AR80" s="284">
        <f t="shared" si="85"/>
        <v>0</v>
      </c>
      <c r="AS80" s="284">
        <f t="shared" si="86"/>
        <v>0</v>
      </c>
      <c r="AT80" s="284">
        <f t="shared" si="87"/>
        <v>0</v>
      </c>
      <c r="AU80" s="318">
        <f t="shared" si="88"/>
        <v>0</v>
      </c>
      <c r="AV80" s="318">
        <f t="shared" si="112"/>
        <v>0</v>
      </c>
      <c r="AW80" s="318">
        <f t="shared" si="89"/>
        <v>0</v>
      </c>
      <c r="AX80" s="318">
        <f t="shared" si="113"/>
        <v>0</v>
      </c>
      <c r="AY80" s="320">
        <f t="shared" si="90"/>
        <v>0</v>
      </c>
      <c r="AZ80" s="321">
        <f t="shared" si="114"/>
        <v>0</v>
      </c>
      <c r="BA80" s="321">
        <f t="shared" si="102"/>
        <v>0</v>
      </c>
      <c r="BB80" s="322">
        <f t="shared" si="115"/>
        <v>0</v>
      </c>
      <c r="BC80" s="323">
        <f t="shared" si="103"/>
        <v>0</v>
      </c>
      <c r="BD80" s="324">
        <f t="shared" si="104"/>
        <v>0</v>
      </c>
      <c r="BE80" s="325">
        <f t="shared" si="91"/>
        <v>0</v>
      </c>
      <c r="BF80" s="325">
        <f t="shared" si="105"/>
        <v>0</v>
      </c>
      <c r="BG80" s="325">
        <f t="shared" si="106"/>
        <v>0</v>
      </c>
      <c r="BH80" s="305">
        <f t="shared" si="107"/>
        <v>0</v>
      </c>
      <c r="BI80" s="298">
        <f t="shared" si="108"/>
        <v>0</v>
      </c>
      <c r="BJ80" s="298">
        <f t="shared" si="92"/>
        <v>0</v>
      </c>
      <c r="BK80" s="298">
        <f t="shared" si="109"/>
        <v>0</v>
      </c>
      <c r="BL80" s="298">
        <f t="shared" si="110"/>
        <v>0</v>
      </c>
    </row>
    <row r="81" spans="1:64" ht="15.75">
      <c r="A81" s="315"/>
      <c r="B81" s="266"/>
      <c r="C81" s="132"/>
      <c r="D81" s="111"/>
      <c r="E81" s="111"/>
      <c r="F81" s="111"/>
      <c r="G81" s="176"/>
      <c r="H81" s="176"/>
      <c r="I81" s="176"/>
      <c r="J81" s="176"/>
      <c r="K81" s="176"/>
      <c r="L81" s="267"/>
      <c r="M81" s="267">
        <f t="shared" si="116"/>
        <v>0</v>
      </c>
      <c r="N81" s="110"/>
      <c r="O81" s="168">
        <f t="shared" si="68"/>
        <v>0</v>
      </c>
      <c r="P81" s="168" t="str">
        <f t="shared" si="69"/>
        <v/>
      </c>
      <c r="Q81" s="107" t="str">
        <f t="shared" si="70"/>
        <v/>
      </c>
      <c r="R81" s="156" t="str">
        <f t="shared" si="71"/>
        <v/>
      </c>
      <c r="S81" s="101" t="str">
        <f t="shared" si="72"/>
        <v/>
      </c>
      <c r="T81" s="102" t="str">
        <f t="shared" si="73"/>
        <v/>
      </c>
      <c r="U81" s="102" t="str">
        <f t="shared" si="74"/>
        <v/>
      </c>
      <c r="V81" s="297">
        <f t="shared" si="93"/>
        <v>0</v>
      </c>
      <c r="W81" s="284"/>
      <c r="X81" s="284"/>
      <c r="Y81" s="299" t="str">
        <f t="shared" si="94"/>
        <v/>
      </c>
      <c r="Z81" s="298">
        <f t="shared" si="95"/>
        <v>0</v>
      </c>
      <c r="AA81" s="298">
        <f t="shared" si="96"/>
        <v>0</v>
      </c>
      <c r="AB81" s="298">
        <f t="shared" si="97"/>
        <v>0</v>
      </c>
      <c r="AC81" s="300">
        <f t="shared" si="98"/>
        <v>0</v>
      </c>
      <c r="AD81" s="300">
        <f t="shared" si="99"/>
        <v>0</v>
      </c>
      <c r="AE81" s="301">
        <f t="shared" si="111"/>
        <v>0</v>
      </c>
      <c r="AF81" s="301">
        <f t="shared" si="75"/>
        <v>0</v>
      </c>
      <c r="AG81" s="298">
        <f t="shared" si="76"/>
        <v>0</v>
      </c>
      <c r="AH81" s="302">
        <f t="shared" si="77"/>
        <v>0</v>
      </c>
      <c r="AI81" s="302">
        <f t="shared" si="78"/>
        <v>0</v>
      </c>
      <c r="AJ81" s="302">
        <f t="shared" si="79"/>
        <v>0</v>
      </c>
      <c r="AK81" s="303">
        <f t="shared" si="100"/>
        <v>0</v>
      </c>
      <c r="AL81" s="302">
        <f t="shared" si="101"/>
        <v>0</v>
      </c>
      <c r="AM81" s="304">
        <f t="shared" si="80"/>
        <v>0</v>
      </c>
      <c r="AN81" s="285">
        <f t="shared" si="81"/>
        <v>0</v>
      </c>
      <c r="AO81" s="303">
        <f t="shared" si="82"/>
        <v>0</v>
      </c>
      <c r="AP81" s="285">
        <f t="shared" si="83"/>
        <v>0</v>
      </c>
      <c r="AQ81" s="285">
        <f t="shared" si="84"/>
        <v>0</v>
      </c>
      <c r="AR81" s="284">
        <f t="shared" si="85"/>
        <v>0</v>
      </c>
      <c r="AS81" s="284">
        <f t="shared" si="86"/>
        <v>0</v>
      </c>
      <c r="AT81" s="284">
        <f t="shared" si="87"/>
        <v>0</v>
      </c>
      <c r="AU81" s="318">
        <f t="shared" si="88"/>
        <v>0</v>
      </c>
      <c r="AV81" s="318">
        <f t="shared" si="112"/>
        <v>0</v>
      </c>
      <c r="AW81" s="318">
        <f t="shared" si="89"/>
        <v>0</v>
      </c>
      <c r="AX81" s="318">
        <f t="shared" si="113"/>
        <v>0</v>
      </c>
      <c r="AY81" s="320">
        <f t="shared" si="90"/>
        <v>0</v>
      </c>
      <c r="AZ81" s="321">
        <f t="shared" si="114"/>
        <v>0</v>
      </c>
      <c r="BA81" s="321">
        <f t="shared" si="102"/>
        <v>0</v>
      </c>
      <c r="BB81" s="322">
        <f t="shared" si="115"/>
        <v>0</v>
      </c>
      <c r="BC81" s="323">
        <f t="shared" si="103"/>
        <v>0</v>
      </c>
      <c r="BD81" s="324">
        <f t="shared" si="104"/>
        <v>0</v>
      </c>
      <c r="BE81" s="325">
        <f t="shared" si="91"/>
        <v>0</v>
      </c>
      <c r="BF81" s="325">
        <f t="shared" si="105"/>
        <v>0</v>
      </c>
      <c r="BG81" s="325">
        <f t="shared" si="106"/>
        <v>0</v>
      </c>
      <c r="BH81" s="305">
        <f t="shared" si="107"/>
        <v>0</v>
      </c>
      <c r="BI81" s="298">
        <f t="shared" si="108"/>
        <v>0</v>
      </c>
      <c r="BJ81" s="298">
        <f t="shared" si="92"/>
        <v>0</v>
      </c>
      <c r="BK81" s="298">
        <f t="shared" si="109"/>
        <v>0</v>
      </c>
      <c r="BL81" s="298">
        <f t="shared" si="110"/>
        <v>0</v>
      </c>
    </row>
    <row r="82" spans="1:64" ht="15.75">
      <c r="A82" s="315"/>
      <c r="B82" s="266"/>
      <c r="C82" s="132"/>
      <c r="D82" s="111"/>
      <c r="E82" s="111"/>
      <c r="F82" s="111"/>
      <c r="G82" s="176"/>
      <c r="H82" s="176"/>
      <c r="I82" s="176"/>
      <c r="J82" s="176"/>
      <c r="K82" s="176"/>
      <c r="L82" s="267"/>
      <c r="M82" s="267">
        <f t="shared" si="116"/>
        <v>0</v>
      </c>
      <c r="N82" s="110"/>
      <c r="O82" s="168">
        <f t="shared" si="68"/>
        <v>0</v>
      </c>
      <c r="P82" s="168" t="str">
        <f t="shared" si="69"/>
        <v/>
      </c>
      <c r="Q82" s="107" t="str">
        <f t="shared" si="70"/>
        <v/>
      </c>
      <c r="R82" s="156" t="str">
        <f t="shared" si="71"/>
        <v/>
      </c>
      <c r="S82" s="101" t="str">
        <f t="shared" si="72"/>
        <v/>
      </c>
      <c r="T82" s="102" t="str">
        <f t="shared" si="73"/>
        <v/>
      </c>
      <c r="U82" s="102" t="str">
        <f t="shared" si="74"/>
        <v/>
      </c>
      <c r="V82" s="297">
        <f t="shared" si="93"/>
        <v>0</v>
      </c>
      <c r="W82" s="284"/>
      <c r="X82" s="284"/>
      <c r="Y82" s="299" t="str">
        <f t="shared" si="94"/>
        <v/>
      </c>
      <c r="Z82" s="298">
        <f t="shared" si="95"/>
        <v>0</v>
      </c>
      <c r="AA82" s="298">
        <f t="shared" si="96"/>
        <v>0</v>
      </c>
      <c r="AB82" s="298">
        <f t="shared" si="97"/>
        <v>0</v>
      </c>
      <c r="AC82" s="300">
        <f t="shared" si="98"/>
        <v>0</v>
      </c>
      <c r="AD82" s="300">
        <f t="shared" si="99"/>
        <v>0</v>
      </c>
      <c r="AE82" s="301">
        <f t="shared" si="111"/>
        <v>0</v>
      </c>
      <c r="AF82" s="301">
        <f t="shared" si="75"/>
        <v>0</v>
      </c>
      <c r="AG82" s="298">
        <f t="shared" si="76"/>
        <v>0</v>
      </c>
      <c r="AH82" s="302">
        <f t="shared" si="77"/>
        <v>0</v>
      </c>
      <c r="AI82" s="302">
        <f t="shared" si="78"/>
        <v>0</v>
      </c>
      <c r="AJ82" s="302">
        <f t="shared" si="79"/>
        <v>0</v>
      </c>
      <c r="AK82" s="303">
        <f t="shared" si="100"/>
        <v>0</v>
      </c>
      <c r="AL82" s="302">
        <f t="shared" si="101"/>
        <v>0</v>
      </c>
      <c r="AM82" s="304">
        <f t="shared" si="80"/>
        <v>0</v>
      </c>
      <c r="AN82" s="285">
        <f t="shared" si="81"/>
        <v>0</v>
      </c>
      <c r="AO82" s="303">
        <f t="shared" si="82"/>
        <v>0</v>
      </c>
      <c r="AP82" s="285">
        <f t="shared" si="83"/>
        <v>0</v>
      </c>
      <c r="AQ82" s="285">
        <f t="shared" si="84"/>
        <v>0</v>
      </c>
      <c r="AR82" s="284">
        <f t="shared" si="85"/>
        <v>0</v>
      </c>
      <c r="AS82" s="284">
        <f t="shared" si="86"/>
        <v>0</v>
      </c>
      <c r="AT82" s="284">
        <f t="shared" si="87"/>
        <v>0</v>
      </c>
      <c r="AU82" s="318">
        <f t="shared" si="88"/>
        <v>0</v>
      </c>
      <c r="AV82" s="318">
        <f t="shared" si="112"/>
        <v>0</v>
      </c>
      <c r="AW82" s="318">
        <f t="shared" si="89"/>
        <v>0</v>
      </c>
      <c r="AX82" s="318">
        <f t="shared" si="113"/>
        <v>0</v>
      </c>
      <c r="AY82" s="320">
        <f t="shared" si="90"/>
        <v>0</v>
      </c>
      <c r="AZ82" s="321">
        <f t="shared" si="114"/>
        <v>0</v>
      </c>
      <c r="BA82" s="321">
        <f t="shared" si="102"/>
        <v>0</v>
      </c>
      <c r="BB82" s="322">
        <f t="shared" si="115"/>
        <v>0</v>
      </c>
      <c r="BC82" s="323">
        <f t="shared" si="103"/>
        <v>0</v>
      </c>
      <c r="BD82" s="324">
        <f t="shared" si="104"/>
        <v>0</v>
      </c>
      <c r="BE82" s="325">
        <f t="shared" si="91"/>
        <v>0</v>
      </c>
      <c r="BF82" s="325">
        <f t="shared" si="105"/>
        <v>0</v>
      </c>
      <c r="BG82" s="325">
        <f t="shared" si="106"/>
        <v>0</v>
      </c>
      <c r="BH82" s="305">
        <f t="shared" si="107"/>
        <v>0</v>
      </c>
      <c r="BI82" s="298">
        <f t="shared" si="108"/>
        <v>0</v>
      </c>
      <c r="BJ82" s="298">
        <f t="shared" si="92"/>
        <v>0</v>
      </c>
      <c r="BK82" s="298">
        <f t="shared" si="109"/>
        <v>0</v>
      </c>
      <c r="BL82" s="298">
        <f t="shared" si="110"/>
        <v>0</v>
      </c>
    </row>
    <row r="83" spans="1:64" ht="15.75">
      <c r="A83" s="315"/>
      <c r="B83" s="266"/>
      <c r="C83" s="132"/>
      <c r="D83" s="111"/>
      <c r="E83" s="111"/>
      <c r="F83" s="111"/>
      <c r="G83" s="176"/>
      <c r="H83" s="176"/>
      <c r="I83" s="176"/>
      <c r="J83" s="176"/>
      <c r="K83" s="176"/>
      <c r="L83" s="267"/>
      <c r="M83" s="267">
        <f t="shared" si="116"/>
        <v>0</v>
      </c>
      <c r="N83" s="110"/>
      <c r="O83" s="168">
        <f t="shared" si="68"/>
        <v>0</v>
      </c>
      <c r="P83" s="168" t="str">
        <f t="shared" si="69"/>
        <v/>
      </c>
      <c r="Q83" s="107" t="str">
        <f t="shared" si="70"/>
        <v/>
      </c>
      <c r="R83" s="156" t="str">
        <f t="shared" si="71"/>
        <v/>
      </c>
      <c r="S83" s="101" t="str">
        <f t="shared" si="72"/>
        <v/>
      </c>
      <c r="T83" s="102" t="str">
        <f t="shared" si="73"/>
        <v/>
      </c>
      <c r="U83" s="102" t="str">
        <f t="shared" si="74"/>
        <v/>
      </c>
      <c r="V83" s="297">
        <f t="shared" si="93"/>
        <v>0</v>
      </c>
      <c r="W83" s="284"/>
      <c r="X83" s="284"/>
      <c r="Y83" s="299" t="str">
        <f t="shared" si="94"/>
        <v/>
      </c>
      <c r="Z83" s="298">
        <f t="shared" si="95"/>
        <v>0</v>
      </c>
      <c r="AA83" s="298">
        <f t="shared" si="96"/>
        <v>0</v>
      </c>
      <c r="AB83" s="298">
        <f t="shared" si="97"/>
        <v>0</v>
      </c>
      <c r="AC83" s="300">
        <f t="shared" si="98"/>
        <v>0</v>
      </c>
      <c r="AD83" s="300">
        <f t="shared" si="99"/>
        <v>0</v>
      </c>
      <c r="AE83" s="301">
        <f t="shared" si="111"/>
        <v>0</v>
      </c>
      <c r="AF83" s="301">
        <f t="shared" si="75"/>
        <v>0</v>
      </c>
      <c r="AG83" s="298">
        <f t="shared" si="76"/>
        <v>0</v>
      </c>
      <c r="AH83" s="302">
        <f t="shared" si="77"/>
        <v>0</v>
      </c>
      <c r="AI83" s="302">
        <f t="shared" si="78"/>
        <v>0</v>
      </c>
      <c r="AJ83" s="302">
        <f t="shared" si="79"/>
        <v>0</v>
      </c>
      <c r="AK83" s="303">
        <f t="shared" si="100"/>
        <v>0</v>
      </c>
      <c r="AL83" s="302">
        <f t="shared" si="101"/>
        <v>0</v>
      </c>
      <c r="AM83" s="304">
        <f t="shared" si="80"/>
        <v>0</v>
      </c>
      <c r="AN83" s="285">
        <f t="shared" si="81"/>
        <v>0</v>
      </c>
      <c r="AO83" s="303">
        <f t="shared" si="82"/>
        <v>0</v>
      </c>
      <c r="AP83" s="285">
        <f t="shared" si="83"/>
        <v>0</v>
      </c>
      <c r="AQ83" s="285">
        <f t="shared" si="84"/>
        <v>0</v>
      </c>
      <c r="AR83" s="284">
        <f t="shared" si="85"/>
        <v>0</v>
      </c>
      <c r="AS83" s="284">
        <f t="shared" si="86"/>
        <v>0</v>
      </c>
      <c r="AT83" s="284">
        <f t="shared" si="87"/>
        <v>0</v>
      </c>
      <c r="AU83" s="318">
        <f t="shared" si="88"/>
        <v>0</v>
      </c>
      <c r="AV83" s="318">
        <f t="shared" si="112"/>
        <v>0</v>
      </c>
      <c r="AW83" s="318">
        <f t="shared" si="89"/>
        <v>0</v>
      </c>
      <c r="AX83" s="318">
        <f t="shared" si="113"/>
        <v>0</v>
      </c>
      <c r="AY83" s="320">
        <f t="shared" si="90"/>
        <v>0</v>
      </c>
      <c r="AZ83" s="321">
        <f t="shared" si="114"/>
        <v>0</v>
      </c>
      <c r="BA83" s="321">
        <f t="shared" si="102"/>
        <v>0</v>
      </c>
      <c r="BB83" s="322">
        <f t="shared" si="115"/>
        <v>0</v>
      </c>
      <c r="BC83" s="323">
        <f t="shared" si="103"/>
        <v>0</v>
      </c>
      <c r="BD83" s="324">
        <f t="shared" si="104"/>
        <v>0</v>
      </c>
      <c r="BE83" s="325">
        <f t="shared" si="91"/>
        <v>0</v>
      </c>
      <c r="BF83" s="325">
        <f t="shared" si="105"/>
        <v>0</v>
      </c>
      <c r="BG83" s="325">
        <f t="shared" si="106"/>
        <v>0</v>
      </c>
      <c r="BH83" s="305">
        <f t="shared" si="107"/>
        <v>0</v>
      </c>
      <c r="BI83" s="298">
        <f t="shared" si="108"/>
        <v>0</v>
      </c>
      <c r="BJ83" s="298">
        <f t="shared" si="92"/>
        <v>0</v>
      </c>
      <c r="BK83" s="298">
        <f t="shared" si="109"/>
        <v>0</v>
      </c>
      <c r="BL83" s="298">
        <f t="shared" si="110"/>
        <v>0</v>
      </c>
    </row>
    <row r="84" spans="1:64" ht="15.75">
      <c r="A84" s="315"/>
      <c r="B84" s="266"/>
      <c r="C84" s="132"/>
      <c r="D84" s="111"/>
      <c r="E84" s="111"/>
      <c r="F84" s="111"/>
      <c r="G84" s="176"/>
      <c r="H84" s="176"/>
      <c r="I84" s="176"/>
      <c r="J84" s="176"/>
      <c r="K84" s="176"/>
      <c r="L84" s="267"/>
      <c r="M84" s="267">
        <f t="shared" si="116"/>
        <v>0</v>
      </c>
      <c r="N84" s="110"/>
      <c r="O84" s="168">
        <f t="shared" si="68"/>
        <v>0</v>
      </c>
      <c r="P84" s="168" t="str">
        <f t="shared" si="69"/>
        <v/>
      </c>
      <c r="Q84" s="107" t="str">
        <f t="shared" si="70"/>
        <v/>
      </c>
      <c r="R84" s="156" t="str">
        <f t="shared" si="71"/>
        <v/>
      </c>
      <c r="S84" s="101" t="str">
        <f t="shared" si="72"/>
        <v/>
      </c>
      <c r="T84" s="102" t="str">
        <f t="shared" si="73"/>
        <v/>
      </c>
      <c r="U84" s="102" t="str">
        <f t="shared" si="74"/>
        <v/>
      </c>
      <c r="V84" s="297">
        <f t="shared" si="93"/>
        <v>0</v>
      </c>
      <c r="W84" s="284"/>
      <c r="X84" s="284"/>
      <c r="Y84" s="299" t="str">
        <f t="shared" si="94"/>
        <v/>
      </c>
      <c r="Z84" s="298">
        <f t="shared" si="95"/>
        <v>0</v>
      </c>
      <c r="AA84" s="298">
        <f t="shared" si="96"/>
        <v>0</v>
      </c>
      <c r="AB84" s="298">
        <f t="shared" si="97"/>
        <v>0</v>
      </c>
      <c r="AC84" s="300">
        <f t="shared" si="98"/>
        <v>0</v>
      </c>
      <c r="AD84" s="300">
        <f t="shared" si="99"/>
        <v>0</v>
      </c>
      <c r="AE84" s="301">
        <f t="shared" si="111"/>
        <v>0</v>
      </c>
      <c r="AF84" s="301">
        <f t="shared" si="75"/>
        <v>0</v>
      </c>
      <c r="AG84" s="298">
        <f t="shared" si="76"/>
        <v>0</v>
      </c>
      <c r="AH84" s="302">
        <f t="shared" si="77"/>
        <v>0</v>
      </c>
      <c r="AI84" s="302">
        <f t="shared" si="78"/>
        <v>0</v>
      </c>
      <c r="AJ84" s="302">
        <f t="shared" si="79"/>
        <v>0</v>
      </c>
      <c r="AK84" s="303">
        <f t="shared" si="100"/>
        <v>0</v>
      </c>
      <c r="AL84" s="302">
        <f t="shared" si="101"/>
        <v>0</v>
      </c>
      <c r="AM84" s="304">
        <f t="shared" si="80"/>
        <v>0</v>
      </c>
      <c r="AN84" s="285">
        <f t="shared" si="81"/>
        <v>0</v>
      </c>
      <c r="AO84" s="303">
        <f t="shared" si="82"/>
        <v>0</v>
      </c>
      <c r="AP84" s="285">
        <f t="shared" si="83"/>
        <v>0</v>
      </c>
      <c r="AQ84" s="285">
        <f t="shared" si="84"/>
        <v>0</v>
      </c>
      <c r="AR84" s="284">
        <f t="shared" si="85"/>
        <v>0</v>
      </c>
      <c r="AS84" s="284">
        <f t="shared" si="86"/>
        <v>0</v>
      </c>
      <c r="AT84" s="284">
        <f t="shared" si="87"/>
        <v>0</v>
      </c>
      <c r="AU84" s="318">
        <f t="shared" si="88"/>
        <v>0</v>
      </c>
      <c r="AV84" s="318">
        <f t="shared" si="112"/>
        <v>0</v>
      </c>
      <c r="AW84" s="318">
        <f t="shared" si="89"/>
        <v>0</v>
      </c>
      <c r="AX84" s="318">
        <f t="shared" si="113"/>
        <v>0</v>
      </c>
      <c r="AY84" s="320">
        <f t="shared" si="90"/>
        <v>0</v>
      </c>
      <c r="AZ84" s="321">
        <f t="shared" si="114"/>
        <v>0</v>
      </c>
      <c r="BA84" s="321">
        <f t="shared" si="102"/>
        <v>0</v>
      </c>
      <c r="BB84" s="322">
        <f t="shared" si="115"/>
        <v>0</v>
      </c>
      <c r="BC84" s="323">
        <f t="shared" si="103"/>
        <v>0</v>
      </c>
      <c r="BD84" s="324">
        <f t="shared" si="104"/>
        <v>0</v>
      </c>
      <c r="BE84" s="325">
        <f t="shared" si="91"/>
        <v>0</v>
      </c>
      <c r="BF84" s="325">
        <f t="shared" si="105"/>
        <v>0</v>
      </c>
      <c r="BG84" s="325">
        <f t="shared" si="106"/>
        <v>0</v>
      </c>
      <c r="BH84" s="305">
        <f t="shared" si="107"/>
        <v>0</v>
      </c>
      <c r="BI84" s="298">
        <f t="shared" si="108"/>
        <v>0</v>
      </c>
      <c r="BJ84" s="298">
        <f t="shared" si="92"/>
        <v>0</v>
      </c>
      <c r="BK84" s="298">
        <f t="shared" si="109"/>
        <v>0</v>
      </c>
      <c r="BL84" s="298">
        <f t="shared" si="110"/>
        <v>0</v>
      </c>
    </row>
    <row r="85" spans="1:64" ht="15.75">
      <c r="A85" s="315"/>
      <c r="B85" s="266"/>
      <c r="C85" s="132"/>
      <c r="D85" s="111"/>
      <c r="E85" s="111"/>
      <c r="F85" s="111"/>
      <c r="G85" s="176"/>
      <c r="H85" s="176"/>
      <c r="I85" s="176"/>
      <c r="J85" s="176"/>
      <c r="K85" s="176"/>
      <c r="L85" s="267"/>
      <c r="M85" s="267">
        <f t="shared" si="116"/>
        <v>0</v>
      </c>
      <c r="N85" s="110"/>
      <c r="O85" s="168">
        <f t="shared" si="68"/>
        <v>0</v>
      </c>
      <c r="P85" s="168" t="str">
        <f t="shared" si="69"/>
        <v/>
      </c>
      <c r="Q85" s="107" t="str">
        <f t="shared" si="70"/>
        <v/>
      </c>
      <c r="R85" s="156" t="str">
        <f t="shared" si="71"/>
        <v/>
      </c>
      <c r="S85" s="101" t="str">
        <f t="shared" si="72"/>
        <v/>
      </c>
      <c r="T85" s="102" t="str">
        <f t="shared" si="73"/>
        <v/>
      </c>
      <c r="U85" s="102" t="str">
        <f t="shared" si="74"/>
        <v/>
      </c>
      <c r="V85" s="297">
        <f t="shared" si="93"/>
        <v>0</v>
      </c>
      <c r="W85" s="284"/>
      <c r="X85" s="284"/>
      <c r="Y85" s="299" t="str">
        <f t="shared" si="94"/>
        <v/>
      </c>
      <c r="Z85" s="298">
        <f t="shared" si="95"/>
        <v>0</v>
      </c>
      <c r="AA85" s="298">
        <f t="shared" si="96"/>
        <v>0</v>
      </c>
      <c r="AB85" s="298">
        <f t="shared" si="97"/>
        <v>0</v>
      </c>
      <c r="AC85" s="300">
        <f t="shared" si="98"/>
        <v>0</v>
      </c>
      <c r="AD85" s="300">
        <f t="shared" si="99"/>
        <v>0</v>
      </c>
      <c r="AE85" s="301">
        <f t="shared" si="111"/>
        <v>0</v>
      </c>
      <c r="AF85" s="301">
        <f t="shared" si="75"/>
        <v>0</v>
      </c>
      <c r="AG85" s="298">
        <f t="shared" si="76"/>
        <v>0</v>
      </c>
      <c r="AH85" s="302">
        <f t="shared" si="77"/>
        <v>0</v>
      </c>
      <c r="AI85" s="302">
        <f t="shared" si="78"/>
        <v>0</v>
      </c>
      <c r="AJ85" s="302">
        <f t="shared" si="79"/>
        <v>0</v>
      </c>
      <c r="AK85" s="303">
        <f t="shared" si="100"/>
        <v>0</v>
      </c>
      <c r="AL85" s="302">
        <f t="shared" si="101"/>
        <v>0</v>
      </c>
      <c r="AM85" s="304">
        <f t="shared" si="80"/>
        <v>0</v>
      </c>
      <c r="AN85" s="285">
        <f t="shared" si="81"/>
        <v>0</v>
      </c>
      <c r="AO85" s="303">
        <f t="shared" si="82"/>
        <v>0</v>
      </c>
      <c r="AP85" s="285">
        <f t="shared" si="83"/>
        <v>0</v>
      </c>
      <c r="AQ85" s="285">
        <f t="shared" si="84"/>
        <v>0</v>
      </c>
      <c r="AR85" s="284">
        <f t="shared" si="85"/>
        <v>0</v>
      </c>
      <c r="AS85" s="284">
        <f t="shared" si="86"/>
        <v>0</v>
      </c>
      <c r="AT85" s="284">
        <f t="shared" si="87"/>
        <v>0</v>
      </c>
      <c r="AU85" s="318">
        <f t="shared" si="88"/>
        <v>0</v>
      </c>
      <c r="AV85" s="318">
        <f t="shared" si="112"/>
        <v>0</v>
      </c>
      <c r="AW85" s="318">
        <f t="shared" si="89"/>
        <v>0</v>
      </c>
      <c r="AX85" s="318">
        <f t="shared" si="113"/>
        <v>0</v>
      </c>
      <c r="AY85" s="320">
        <f t="shared" si="90"/>
        <v>0</v>
      </c>
      <c r="AZ85" s="321">
        <f t="shared" si="114"/>
        <v>0</v>
      </c>
      <c r="BA85" s="321">
        <f t="shared" si="102"/>
        <v>0</v>
      </c>
      <c r="BB85" s="322">
        <f t="shared" si="115"/>
        <v>0</v>
      </c>
      <c r="BC85" s="323">
        <f t="shared" si="103"/>
        <v>0</v>
      </c>
      <c r="BD85" s="324">
        <f t="shared" si="104"/>
        <v>0</v>
      </c>
      <c r="BE85" s="325">
        <f t="shared" si="91"/>
        <v>0</v>
      </c>
      <c r="BF85" s="325">
        <f t="shared" si="105"/>
        <v>0</v>
      </c>
      <c r="BG85" s="325">
        <f t="shared" si="106"/>
        <v>0</v>
      </c>
      <c r="BH85" s="305">
        <f t="shared" si="107"/>
        <v>0</v>
      </c>
      <c r="BI85" s="298">
        <f t="shared" si="108"/>
        <v>0</v>
      </c>
      <c r="BJ85" s="298">
        <f t="shared" si="92"/>
        <v>0</v>
      </c>
      <c r="BK85" s="298">
        <f t="shared" si="109"/>
        <v>0</v>
      </c>
      <c r="BL85" s="298">
        <f t="shared" si="110"/>
        <v>0</v>
      </c>
    </row>
    <row r="86" spans="1:64" ht="15.75">
      <c r="A86" s="315"/>
      <c r="B86" s="266"/>
      <c r="C86" s="132"/>
      <c r="D86" s="111"/>
      <c r="E86" s="111"/>
      <c r="F86" s="111"/>
      <c r="G86" s="176"/>
      <c r="H86" s="176"/>
      <c r="I86" s="176"/>
      <c r="J86" s="176"/>
      <c r="K86" s="176"/>
      <c r="L86" s="267"/>
      <c r="M86" s="267">
        <f t="shared" si="116"/>
        <v>0</v>
      </c>
      <c r="N86" s="110"/>
      <c r="O86" s="168">
        <f t="shared" si="68"/>
        <v>0</v>
      </c>
      <c r="P86" s="168" t="str">
        <f t="shared" si="69"/>
        <v/>
      </c>
      <c r="Q86" s="107" t="str">
        <f t="shared" si="70"/>
        <v/>
      </c>
      <c r="R86" s="156" t="str">
        <f t="shared" si="71"/>
        <v/>
      </c>
      <c r="S86" s="101" t="str">
        <f t="shared" si="72"/>
        <v/>
      </c>
      <c r="T86" s="102" t="str">
        <f t="shared" si="73"/>
        <v/>
      </c>
      <c r="U86" s="102" t="str">
        <f t="shared" si="74"/>
        <v/>
      </c>
      <c r="V86" s="297">
        <f t="shared" si="93"/>
        <v>0</v>
      </c>
      <c r="W86" s="284"/>
      <c r="X86" s="284"/>
      <c r="Y86" s="299" t="str">
        <f t="shared" si="94"/>
        <v/>
      </c>
      <c r="Z86" s="298">
        <f t="shared" si="95"/>
        <v>0</v>
      </c>
      <c r="AA86" s="298">
        <f t="shared" si="96"/>
        <v>0</v>
      </c>
      <c r="AB86" s="298">
        <f t="shared" si="97"/>
        <v>0</v>
      </c>
      <c r="AC86" s="300">
        <f t="shared" si="98"/>
        <v>0</v>
      </c>
      <c r="AD86" s="300">
        <f t="shared" si="99"/>
        <v>0</v>
      </c>
      <c r="AE86" s="301">
        <f t="shared" si="111"/>
        <v>0</v>
      </c>
      <c r="AF86" s="301">
        <f t="shared" si="75"/>
        <v>0</v>
      </c>
      <c r="AG86" s="298">
        <f t="shared" si="76"/>
        <v>0</v>
      </c>
      <c r="AH86" s="302">
        <f t="shared" si="77"/>
        <v>0</v>
      </c>
      <c r="AI86" s="302">
        <f t="shared" si="78"/>
        <v>0</v>
      </c>
      <c r="AJ86" s="302">
        <f t="shared" si="79"/>
        <v>0</v>
      </c>
      <c r="AK86" s="303">
        <f t="shared" si="100"/>
        <v>0</v>
      </c>
      <c r="AL86" s="302">
        <f t="shared" si="101"/>
        <v>0</v>
      </c>
      <c r="AM86" s="304">
        <f t="shared" si="80"/>
        <v>0</v>
      </c>
      <c r="AN86" s="285">
        <f t="shared" si="81"/>
        <v>0</v>
      </c>
      <c r="AO86" s="303">
        <f t="shared" si="82"/>
        <v>0</v>
      </c>
      <c r="AP86" s="285">
        <f t="shared" si="83"/>
        <v>0</v>
      </c>
      <c r="AQ86" s="285">
        <f t="shared" si="84"/>
        <v>0</v>
      </c>
      <c r="AR86" s="284">
        <f t="shared" si="85"/>
        <v>0</v>
      </c>
      <c r="AS86" s="284">
        <f t="shared" si="86"/>
        <v>0</v>
      </c>
      <c r="AT86" s="284">
        <f t="shared" si="87"/>
        <v>0</v>
      </c>
      <c r="AU86" s="318">
        <f t="shared" si="88"/>
        <v>0</v>
      </c>
      <c r="AV86" s="318">
        <f t="shared" si="112"/>
        <v>0</v>
      </c>
      <c r="AW86" s="318">
        <f t="shared" si="89"/>
        <v>0</v>
      </c>
      <c r="AX86" s="318">
        <f t="shared" si="113"/>
        <v>0</v>
      </c>
      <c r="AY86" s="320">
        <f t="shared" si="90"/>
        <v>0</v>
      </c>
      <c r="AZ86" s="321">
        <f t="shared" si="114"/>
        <v>0</v>
      </c>
      <c r="BA86" s="321">
        <f t="shared" si="102"/>
        <v>0</v>
      </c>
      <c r="BB86" s="322">
        <f t="shared" si="115"/>
        <v>0</v>
      </c>
      <c r="BC86" s="323">
        <f t="shared" si="103"/>
        <v>0</v>
      </c>
      <c r="BD86" s="324">
        <f t="shared" si="104"/>
        <v>0</v>
      </c>
      <c r="BE86" s="325">
        <f t="shared" si="91"/>
        <v>0</v>
      </c>
      <c r="BF86" s="325">
        <f t="shared" si="105"/>
        <v>0</v>
      </c>
      <c r="BG86" s="325">
        <f t="shared" si="106"/>
        <v>0</v>
      </c>
      <c r="BH86" s="305">
        <f t="shared" si="107"/>
        <v>0</v>
      </c>
      <c r="BI86" s="298">
        <f t="shared" si="108"/>
        <v>0</v>
      </c>
      <c r="BJ86" s="298">
        <f t="shared" si="92"/>
        <v>0</v>
      </c>
      <c r="BK86" s="298">
        <f t="shared" si="109"/>
        <v>0</v>
      </c>
      <c r="BL86" s="298">
        <f t="shared" si="110"/>
        <v>0</v>
      </c>
    </row>
    <row r="87" spans="1:64" ht="15.75">
      <c r="A87" s="315"/>
      <c r="B87" s="266"/>
      <c r="C87" s="132"/>
      <c r="D87" s="111"/>
      <c r="E87" s="111"/>
      <c r="F87" s="111"/>
      <c r="G87" s="176"/>
      <c r="H87" s="176"/>
      <c r="I87" s="176"/>
      <c r="J87" s="176"/>
      <c r="K87" s="176"/>
      <c r="L87" s="267"/>
      <c r="M87" s="267">
        <f t="shared" si="116"/>
        <v>0</v>
      </c>
      <c r="N87" s="110"/>
      <c r="O87" s="168">
        <f t="shared" si="68"/>
        <v>0</v>
      </c>
      <c r="P87" s="168" t="str">
        <f t="shared" si="69"/>
        <v/>
      </c>
      <c r="Q87" s="107" t="str">
        <f t="shared" si="70"/>
        <v/>
      </c>
      <c r="R87" s="156" t="str">
        <f t="shared" si="71"/>
        <v/>
      </c>
      <c r="S87" s="101" t="str">
        <f t="shared" si="72"/>
        <v/>
      </c>
      <c r="T87" s="102" t="str">
        <f t="shared" si="73"/>
        <v/>
      </c>
      <c r="U87" s="102" t="str">
        <f t="shared" si="74"/>
        <v/>
      </c>
      <c r="V87" s="297">
        <f t="shared" si="93"/>
        <v>0</v>
      </c>
      <c r="W87" s="284"/>
      <c r="X87" s="284"/>
      <c r="Y87" s="299" t="str">
        <f t="shared" si="94"/>
        <v/>
      </c>
      <c r="Z87" s="298">
        <f t="shared" si="95"/>
        <v>0</v>
      </c>
      <c r="AA87" s="298">
        <f t="shared" si="96"/>
        <v>0</v>
      </c>
      <c r="AB87" s="298">
        <f t="shared" si="97"/>
        <v>0</v>
      </c>
      <c r="AC87" s="300">
        <f t="shared" si="98"/>
        <v>0</v>
      </c>
      <c r="AD87" s="300">
        <f t="shared" si="99"/>
        <v>0</v>
      </c>
      <c r="AE87" s="301">
        <f t="shared" si="111"/>
        <v>0</v>
      </c>
      <c r="AF87" s="301">
        <f t="shared" si="75"/>
        <v>0</v>
      </c>
      <c r="AG87" s="298">
        <f t="shared" si="76"/>
        <v>0</v>
      </c>
      <c r="AH87" s="302">
        <f t="shared" si="77"/>
        <v>0</v>
      </c>
      <c r="AI87" s="302">
        <f t="shared" si="78"/>
        <v>0</v>
      </c>
      <c r="AJ87" s="302">
        <f t="shared" si="79"/>
        <v>0</v>
      </c>
      <c r="AK87" s="303">
        <f t="shared" si="100"/>
        <v>0</v>
      </c>
      <c r="AL87" s="302">
        <f t="shared" si="101"/>
        <v>0</v>
      </c>
      <c r="AM87" s="304">
        <f t="shared" si="80"/>
        <v>0</v>
      </c>
      <c r="AN87" s="285">
        <f t="shared" si="81"/>
        <v>0</v>
      </c>
      <c r="AO87" s="303">
        <f t="shared" si="82"/>
        <v>0</v>
      </c>
      <c r="AP87" s="285">
        <f t="shared" si="83"/>
        <v>0</v>
      </c>
      <c r="AQ87" s="285">
        <f t="shared" si="84"/>
        <v>0</v>
      </c>
      <c r="AR87" s="284">
        <f t="shared" si="85"/>
        <v>0</v>
      </c>
      <c r="AS87" s="284">
        <f t="shared" si="86"/>
        <v>0</v>
      </c>
      <c r="AT87" s="284">
        <f t="shared" si="87"/>
        <v>0</v>
      </c>
      <c r="AU87" s="318">
        <f t="shared" si="88"/>
        <v>0</v>
      </c>
      <c r="AV87" s="318">
        <f t="shared" si="112"/>
        <v>0</v>
      </c>
      <c r="AW87" s="318">
        <f t="shared" si="89"/>
        <v>0</v>
      </c>
      <c r="AX87" s="318">
        <f t="shared" si="113"/>
        <v>0</v>
      </c>
      <c r="AY87" s="320">
        <f t="shared" si="90"/>
        <v>0</v>
      </c>
      <c r="AZ87" s="321">
        <f t="shared" si="114"/>
        <v>0</v>
      </c>
      <c r="BA87" s="321">
        <f t="shared" si="102"/>
        <v>0</v>
      </c>
      <c r="BB87" s="322">
        <f t="shared" si="115"/>
        <v>0</v>
      </c>
      <c r="BC87" s="323">
        <f t="shared" si="103"/>
        <v>0</v>
      </c>
      <c r="BD87" s="324">
        <f t="shared" si="104"/>
        <v>0</v>
      </c>
      <c r="BE87" s="325">
        <f t="shared" si="91"/>
        <v>0</v>
      </c>
      <c r="BF87" s="325">
        <f t="shared" si="105"/>
        <v>0</v>
      </c>
      <c r="BG87" s="325">
        <f t="shared" si="106"/>
        <v>0</v>
      </c>
      <c r="BH87" s="305">
        <f t="shared" si="107"/>
        <v>0</v>
      </c>
      <c r="BI87" s="298">
        <f t="shared" si="108"/>
        <v>0</v>
      </c>
      <c r="BJ87" s="298">
        <f t="shared" si="92"/>
        <v>0</v>
      </c>
      <c r="BK87" s="298">
        <f t="shared" si="109"/>
        <v>0</v>
      </c>
      <c r="BL87" s="298">
        <f t="shared" si="110"/>
        <v>0</v>
      </c>
    </row>
    <row r="88" spans="1:64" ht="15.75">
      <c r="A88" s="315"/>
      <c r="B88" s="266"/>
      <c r="C88" s="132"/>
      <c r="D88" s="111"/>
      <c r="E88" s="111"/>
      <c r="F88" s="111"/>
      <c r="G88" s="176"/>
      <c r="H88" s="176"/>
      <c r="I88" s="176"/>
      <c r="J88" s="176"/>
      <c r="K88" s="176"/>
      <c r="L88" s="267"/>
      <c r="M88" s="267">
        <f t="shared" si="116"/>
        <v>0</v>
      </c>
      <c r="N88" s="110"/>
      <c r="O88" s="168">
        <f t="shared" si="68"/>
        <v>0</v>
      </c>
      <c r="P88" s="168" t="str">
        <f t="shared" si="69"/>
        <v/>
      </c>
      <c r="Q88" s="107" t="str">
        <f t="shared" si="70"/>
        <v/>
      </c>
      <c r="R88" s="156" t="str">
        <f t="shared" si="71"/>
        <v/>
      </c>
      <c r="S88" s="101" t="str">
        <f t="shared" si="72"/>
        <v/>
      </c>
      <c r="T88" s="102" t="str">
        <f t="shared" si="73"/>
        <v/>
      </c>
      <c r="U88" s="102" t="str">
        <f t="shared" si="74"/>
        <v/>
      </c>
      <c r="V88" s="297">
        <f t="shared" si="93"/>
        <v>0</v>
      </c>
      <c r="W88" s="284"/>
      <c r="X88" s="284"/>
      <c r="Y88" s="299" t="str">
        <f t="shared" si="94"/>
        <v/>
      </c>
      <c r="Z88" s="298">
        <f t="shared" si="95"/>
        <v>0</v>
      </c>
      <c r="AA88" s="298">
        <f t="shared" si="96"/>
        <v>0</v>
      </c>
      <c r="AB88" s="298">
        <f t="shared" si="97"/>
        <v>0</v>
      </c>
      <c r="AC88" s="300">
        <f t="shared" si="98"/>
        <v>0</v>
      </c>
      <c r="AD88" s="300">
        <f t="shared" si="99"/>
        <v>0</v>
      </c>
      <c r="AE88" s="301">
        <f t="shared" si="111"/>
        <v>0</v>
      </c>
      <c r="AF88" s="301">
        <f t="shared" si="75"/>
        <v>0</v>
      </c>
      <c r="AG88" s="298">
        <f t="shared" si="76"/>
        <v>0</v>
      </c>
      <c r="AH88" s="302">
        <f t="shared" si="77"/>
        <v>0</v>
      </c>
      <c r="AI88" s="302">
        <f t="shared" si="78"/>
        <v>0</v>
      </c>
      <c r="AJ88" s="302">
        <f t="shared" si="79"/>
        <v>0</v>
      </c>
      <c r="AK88" s="303">
        <f t="shared" si="100"/>
        <v>0</v>
      </c>
      <c r="AL88" s="302">
        <f t="shared" si="101"/>
        <v>0</v>
      </c>
      <c r="AM88" s="304">
        <f t="shared" si="80"/>
        <v>0</v>
      </c>
      <c r="AN88" s="285">
        <f t="shared" si="81"/>
        <v>0</v>
      </c>
      <c r="AO88" s="303">
        <f t="shared" si="82"/>
        <v>0</v>
      </c>
      <c r="AP88" s="285">
        <f t="shared" si="83"/>
        <v>0</v>
      </c>
      <c r="AQ88" s="285">
        <f t="shared" si="84"/>
        <v>0</v>
      </c>
      <c r="AR88" s="284">
        <f t="shared" si="85"/>
        <v>0</v>
      </c>
      <c r="AS88" s="284">
        <f t="shared" si="86"/>
        <v>0</v>
      </c>
      <c r="AT88" s="284">
        <f t="shared" si="87"/>
        <v>0</v>
      </c>
      <c r="AU88" s="318">
        <f t="shared" si="88"/>
        <v>0</v>
      </c>
      <c r="AV88" s="318">
        <f t="shared" si="112"/>
        <v>0</v>
      </c>
      <c r="AW88" s="318">
        <f t="shared" si="89"/>
        <v>0</v>
      </c>
      <c r="AX88" s="318">
        <f t="shared" si="113"/>
        <v>0</v>
      </c>
      <c r="AY88" s="320">
        <f t="shared" si="90"/>
        <v>0</v>
      </c>
      <c r="AZ88" s="321">
        <f t="shared" si="114"/>
        <v>0</v>
      </c>
      <c r="BA88" s="321">
        <f t="shared" si="102"/>
        <v>0</v>
      </c>
      <c r="BB88" s="322">
        <f t="shared" si="115"/>
        <v>0</v>
      </c>
      <c r="BC88" s="323">
        <f t="shared" si="103"/>
        <v>0</v>
      </c>
      <c r="BD88" s="324">
        <f t="shared" si="104"/>
        <v>0</v>
      </c>
      <c r="BE88" s="325">
        <f t="shared" si="91"/>
        <v>0</v>
      </c>
      <c r="BF88" s="325">
        <f t="shared" si="105"/>
        <v>0</v>
      </c>
      <c r="BG88" s="325">
        <f t="shared" si="106"/>
        <v>0</v>
      </c>
      <c r="BH88" s="305">
        <f t="shared" si="107"/>
        <v>0</v>
      </c>
      <c r="BI88" s="298">
        <f t="shared" si="108"/>
        <v>0</v>
      </c>
      <c r="BJ88" s="298">
        <f t="shared" si="92"/>
        <v>0</v>
      </c>
      <c r="BK88" s="298">
        <f t="shared" si="109"/>
        <v>0</v>
      </c>
      <c r="BL88" s="298">
        <f t="shared" si="110"/>
        <v>0</v>
      </c>
    </row>
    <row r="89" spans="1:64" ht="15.75">
      <c r="A89" s="315"/>
      <c r="B89" s="266"/>
      <c r="C89" s="132"/>
      <c r="D89" s="111"/>
      <c r="E89" s="111"/>
      <c r="F89" s="111"/>
      <c r="G89" s="176"/>
      <c r="H89" s="176"/>
      <c r="I89" s="176"/>
      <c r="J89" s="176"/>
      <c r="K89" s="176"/>
      <c r="L89" s="267"/>
      <c r="M89" s="267">
        <f t="shared" si="116"/>
        <v>0</v>
      </c>
      <c r="N89" s="110"/>
      <c r="O89" s="168">
        <f t="shared" si="68"/>
        <v>0</v>
      </c>
      <c r="P89" s="168" t="str">
        <f t="shared" si="69"/>
        <v/>
      </c>
      <c r="Q89" s="107" t="str">
        <f t="shared" si="70"/>
        <v/>
      </c>
      <c r="R89" s="156" t="str">
        <f t="shared" si="71"/>
        <v/>
      </c>
      <c r="S89" s="101" t="str">
        <f t="shared" si="72"/>
        <v/>
      </c>
      <c r="T89" s="102" t="str">
        <f t="shared" si="73"/>
        <v/>
      </c>
      <c r="U89" s="102" t="str">
        <f t="shared" si="74"/>
        <v/>
      </c>
      <c r="V89" s="297">
        <f t="shared" si="93"/>
        <v>0</v>
      </c>
      <c r="W89" s="284"/>
      <c r="X89" s="284"/>
      <c r="Y89" s="299" t="str">
        <f t="shared" si="94"/>
        <v/>
      </c>
      <c r="Z89" s="298">
        <f t="shared" si="95"/>
        <v>0</v>
      </c>
      <c r="AA89" s="298">
        <f t="shared" si="96"/>
        <v>0</v>
      </c>
      <c r="AB89" s="298">
        <f t="shared" si="97"/>
        <v>0</v>
      </c>
      <c r="AC89" s="300">
        <f t="shared" si="98"/>
        <v>0</v>
      </c>
      <c r="AD89" s="300">
        <f t="shared" si="99"/>
        <v>0</v>
      </c>
      <c r="AE89" s="301">
        <f t="shared" si="111"/>
        <v>0</v>
      </c>
      <c r="AF89" s="301">
        <f t="shared" si="75"/>
        <v>0</v>
      </c>
      <c r="AG89" s="298">
        <f t="shared" si="76"/>
        <v>0</v>
      </c>
      <c r="AH89" s="302">
        <f t="shared" si="77"/>
        <v>0</v>
      </c>
      <c r="AI89" s="302">
        <f t="shared" si="78"/>
        <v>0</v>
      </c>
      <c r="AJ89" s="302">
        <f t="shared" si="79"/>
        <v>0</v>
      </c>
      <c r="AK89" s="303">
        <f t="shared" si="100"/>
        <v>0</v>
      </c>
      <c r="AL89" s="302">
        <f t="shared" si="101"/>
        <v>0</v>
      </c>
      <c r="AM89" s="304">
        <f t="shared" si="80"/>
        <v>0</v>
      </c>
      <c r="AN89" s="285">
        <f t="shared" si="81"/>
        <v>0</v>
      </c>
      <c r="AO89" s="303">
        <f t="shared" si="82"/>
        <v>0</v>
      </c>
      <c r="AP89" s="285">
        <f t="shared" si="83"/>
        <v>0</v>
      </c>
      <c r="AQ89" s="285">
        <f t="shared" si="84"/>
        <v>0</v>
      </c>
      <c r="AR89" s="284">
        <f t="shared" si="85"/>
        <v>0</v>
      </c>
      <c r="AS89" s="284">
        <f t="shared" si="86"/>
        <v>0</v>
      </c>
      <c r="AT89" s="284">
        <f t="shared" si="87"/>
        <v>0</v>
      </c>
      <c r="AU89" s="318">
        <f t="shared" si="88"/>
        <v>0</v>
      </c>
      <c r="AV89" s="318">
        <f t="shared" si="112"/>
        <v>0</v>
      </c>
      <c r="AW89" s="318">
        <f t="shared" si="89"/>
        <v>0</v>
      </c>
      <c r="AX89" s="318">
        <f t="shared" si="113"/>
        <v>0</v>
      </c>
      <c r="AY89" s="320">
        <f t="shared" si="90"/>
        <v>0</v>
      </c>
      <c r="AZ89" s="321">
        <f t="shared" si="114"/>
        <v>0</v>
      </c>
      <c r="BA89" s="321">
        <f t="shared" si="102"/>
        <v>0</v>
      </c>
      <c r="BB89" s="322">
        <f t="shared" si="115"/>
        <v>0</v>
      </c>
      <c r="BC89" s="323">
        <f t="shared" si="103"/>
        <v>0</v>
      </c>
      <c r="BD89" s="324">
        <f t="shared" si="104"/>
        <v>0</v>
      </c>
      <c r="BE89" s="325">
        <f t="shared" si="91"/>
        <v>0</v>
      </c>
      <c r="BF89" s="325">
        <f t="shared" si="105"/>
        <v>0</v>
      </c>
      <c r="BG89" s="325">
        <f t="shared" si="106"/>
        <v>0</v>
      </c>
      <c r="BH89" s="305">
        <f t="shared" si="107"/>
        <v>0</v>
      </c>
      <c r="BI89" s="298">
        <f t="shared" si="108"/>
        <v>0</v>
      </c>
      <c r="BJ89" s="298">
        <f t="shared" si="92"/>
        <v>0</v>
      </c>
      <c r="BK89" s="298">
        <f t="shared" si="109"/>
        <v>0</v>
      </c>
      <c r="BL89" s="298">
        <f t="shared" si="110"/>
        <v>0</v>
      </c>
    </row>
    <row r="90" spans="1:64" ht="15.75">
      <c r="A90" s="315"/>
      <c r="B90" s="266"/>
      <c r="C90" s="132"/>
      <c r="D90" s="111"/>
      <c r="E90" s="111"/>
      <c r="F90" s="111"/>
      <c r="G90" s="176"/>
      <c r="H90" s="176"/>
      <c r="I90" s="176"/>
      <c r="J90" s="176"/>
      <c r="K90" s="176"/>
      <c r="L90" s="267"/>
      <c r="M90" s="267">
        <f t="shared" si="116"/>
        <v>0</v>
      </c>
      <c r="N90" s="110"/>
      <c r="O90" s="168">
        <f t="shared" si="68"/>
        <v>0</v>
      </c>
      <c r="P90" s="168" t="str">
        <f t="shared" si="69"/>
        <v/>
      </c>
      <c r="Q90" s="107" t="str">
        <f t="shared" si="70"/>
        <v/>
      </c>
      <c r="R90" s="156" t="str">
        <f t="shared" si="71"/>
        <v/>
      </c>
      <c r="S90" s="101" t="str">
        <f t="shared" si="72"/>
        <v/>
      </c>
      <c r="T90" s="102" t="str">
        <f t="shared" si="73"/>
        <v/>
      </c>
      <c r="U90" s="102" t="str">
        <f t="shared" si="74"/>
        <v/>
      </c>
      <c r="V90" s="297">
        <f t="shared" si="93"/>
        <v>0</v>
      </c>
      <c r="W90" s="284"/>
      <c r="X90" s="284"/>
      <c r="Y90" s="299" t="str">
        <f t="shared" si="94"/>
        <v/>
      </c>
      <c r="Z90" s="298">
        <f t="shared" si="95"/>
        <v>0</v>
      </c>
      <c r="AA90" s="298">
        <f t="shared" si="96"/>
        <v>0</v>
      </c>
      <c r="AB90" s="298">
        <f t="shared" si="97"/>
        <v>0</v>
      </c>
      <c r="AC90" s="300">
        <f t="shared" si="98"/>
        <v>0</v>
      </c>
      <c r="AD90" s="300">
        <f t="shared" si="99"/>
        <v>0</v>
      </c>
      <c r="AE90" s="301">
        <f t="shared" si="111"/>
        <v>0</v>
      </c>
      <c r="AF90" s="301">
        <f t="shared" si="75"/>
        <v>0</v>
      </c>
      <c r="AG90" s="298">
        <f t="shared" si="76"/>
        <v>0</v>
      </c>
      <c r="AH90" s="302">
        <f t="shared" si="77"/>
        <v>0</v>
      </c>
      <c r="AI90" s="302">
        <f t="shared" si="78"/>
        <v>0</v>
      </c>
      <c r="AJ90" s="302">
        <f t="shared" si="79"/>
        <v>0</v>
      </c>
      <c r="AK90" s="303">
        <f t="shared" si="100"/>
        <v>0</v>
      </c>
      <c r="AL90" s="302">
        <f t="shared" si="101"/>
        <v>0</v>
      </c>
      <c r="AM90" s="304">
        <f t="shared" si="80"/>
        <v>0</v>
      </c>
      <c r="AN90" s="285">
        <f t="shared" si="81"/>
        <v>0</v>
      </c>
      <c r="AO90" s="303">
        <f t="shared" si="82"/>
        <v>0</v>
      </c>
      <c r="AP90" s="285">
        <f t="shared" si="83"/>
        <v>0</v>
      </c>
      <c r="AQ90" s="285">
        <f t="shared" si="84"/>
        <v>0</v>
      </c>
      <c r="AR90" s="284">
        <f t="shared" si="85"/>
        <v>0</v>
      </c>
      <c r="AS90" s="284">
        <f t="shared" si="86"/>
        <v>0</v>
      </c>
      <c r="AT90" s="284">
        <f t="shared" si="87"/>
        <v>0</v>
      </c>
      <c r="AU90" s="318">
        <f t="shared" si="88"/>
        <v>0</v>
      </c>
      <c r="AV90" s="318">
        <f t="shared" si="112"/>
        <v>0</v>
      </c>
      <c r="AW90" s="318">
        <f t="shared" si="89"/>
        <v>0</v>
      </c>
      <c r="AX90" s="318">
        <f t="shared" si="113"/>
        <v>0</v>
      </c>
      <c r="AY90" s="320">
        <f t="shared" si="90"/>
        <v>0</v>
      </c>
      <c r="AZ90" s="321">
        <f t="shared" si="114"/>
        <v>0</v>
      </c>
      <c r="BA90" s="321">
        <f t="shared" si="102"/>
        <v>0</v>
      </c>
      <c r="BB90" s="322">
        <f t="shared" si="115"/>
        <v>0</v>
      </c>
      <c r="BC90" s="323">
        <f t="shared" si="103"/>
        <v>0</v>
      </c>
      <c r="BD90" s="324">
        <f t="shared" si="104"/>
        <v>0</v>
      </c>
      <c r="BE90" s="325">
        <f t="shared" si="91"/>
        <v>0</v>
      </c>
      <c r="BF90" s="325">
        <f t="shared" si="105"/>
        <v>0</v>
      </c>
      <c r="BG90" s="325">
        <f t="shared" si="106"/>
        <v>0</v>
      </c>
      <c r="BH90" s="305">
        <f t="shared" si="107"/>
        <v>0</v>
      </c>
      <c r="BI90" s="298">
        <f t="shared" si="108"/>
        <v>0</v>
      </c>
      <c r="BJ90" s="298">
        <f t="shared" si="92"/>
        <v>0</v>
      </c>
      <c r="BK90" s="298">
        <f t="shared" si="109"/>
        <v>0</v>
      </c>
      <c r="BL90" s="298">
        <f t="shared" si="110"/>
        <v>0</v>
      </c>
    </row>
    <row r="91" spans="1:64" ht="15.75">
      <c r="A91" s="315"/>
      <c r="B91" s="266"/>
      <c r="C91" s="132"/>
      <c r="D91" s="111"/>
      <c r="E91" s="111"/>
      <c r="F91" s="111"/>
      <c r="G91" s="176"/>
      <c r="H91" s="176"/>
      <c r="I91" s="176"/>
      <c r="J91" s="176"/>
      <c r="K91" s="176"/>
      <c r="L91" s="267"/>
      <c r="M91" s="267">
        <f t="shared" si="116"/>
        <v>0</v>
      </c>
      <c r="N91" s="110"/>
      <c r="O91" s="168">
        <f t="shared" si="68"/>
        <v>0</v>
      </c>
      <c r="P91" s="168" t="str">
        <f t="shared" si="69"/>
        <v/>
      </c>
      <c r="Q91" s="107" t="str">
        <f t="shared" si="70"/>
        <v/>
      </c>
      <c r="R91" s="156" t="str">
        <f t="shared" si="71"/>
        <v/>
      </c>
      <c r="S91" s="101" t="str">
        <f t="shared" si="72"/>
        <v/>
      </c>
      <c r="T91" s="102" t="str">
        <f t="shared" si="73"/>
        <v/>
      </c>
      <c r="U91" s="102" t="str">
        <f t="shared" si="74"/>
        <v/>
      </c>
      <c r="V91" s="297">
        <f t="shared" si="93"/>
        <v>0</v>
      </c>
      <c r="W91" s="284"/>
      <c r="X91" s="284"/>
      <c r="Y91" s="299" t="str">
        <f t="shared" si="94"/>
        <v/>
      </c>
      <c r="Z91" s="298">
        <f t="shared" si="95"/>
        <v>0</v>
      </c>
      <c r="AA91" s="298">
        <f t="shared" si="96"/>
        <v>0</v>
      </c>
      <c r="AB91" s="298">
        <f t="shared" si="97"/>
        <v>0</v>
      </c>
      <c r="AC91" s="300">
        <f t="shared" si="98"/>
        <v>0</v>
      </c>
      <c r="AD91" s="300">
        <f t="shared" si="99"/>
        <v>0</v>
      </c>
      <c r="AE91" s="301">
        <f t="shared" si="111"/>
        <v>0</v>
      </c>
      <c r="AF91" s="301">
        <f t="shared" si="75"/>
        <v>0</v>
      </c>
      <c r="AG91" s="298">
        <f t="shared" si="76"/>
        <v>0</v>
      </c>
      <c r="AH91" s="302">
        <f t="shared" si="77"/>
        <v>0</v>
      </c>
      <c r="AI91" s="302">
        <f t="shared" si="78"/>
        <v>0</v>
      </c>
      <c r="AJ91" s="302">
        <f t="shared" si="79"/>
        <v>0</v>
      </c>
      <c r="AK91" s="303">
        <f t="shared" si="100"/>
        <v>0</v>
      </c>
      <c r="AL91" s="302">
        <f t="shared" si="101"/>
        <v>0</v>
      </c>
      <c r="AM91" s="304">
        <f t="shared" si="80"/>
        <v>0</v>
      </c>
      <c r="AN91" s="285">
        <f t="shared" si="81"/>
        <v>0</v>
      </c>
      <c r="AO91" s="303">
        <f t="shared" si="82"/>
        <v>0</v>
      </c>
      <c r="AP91" s="285">
        <f t="shared" si="83"/>
        <v>0</v>
      </c>
      <c r="AQ91" s="285">
        <f t="shared" si="84"/>
        <v>0</v>
      </c>
      <c r="AR91" s="284">
        <f t="shared" si="85"/>
        <v>0</v>
      </c>
      <c r="AS91" s="284">
        <f t="shared" si="86"/>
        <v>0</v>
      </c>
      <c r="AT91" s="284">
        <f t="shared" si="87"/>
        <v>0</v>
      </c>
      <c r="AU91" s="318">
        <f t="shared" si="88"/>
        <v>0</v>
      </c>
      <c r="AV91" s="318">
        <f t="shared" si="112"/>
        <v>0</v>
      </c>
      <c r="AW91" s="318">
        <f t="shared" si="89"/>
        <v>0</v>
      </c>
      <c r="AX91" s="318">
        <f t="shared" si="113"/>
        <v>0</v>
      </c>
      <c r="AY91" s="320">
        <f t="shared" si="90"/>
        <v>0</v>
      </c>
      <c r="AZ91" s="321">
        <f t="shared" si="114"/>
        <v>0</v>
      </c>
      <c r="BA91" s="321">
        <f t="shared" si="102"/>
        <v>0</v>
      </c>
      <c r="BB91" s="322">
        <f t="shared" si="115"/>
        <v>0</v>
      </c>
      <c r="BC91" s="323">
        <f t="shared" si="103"/>
        <v>0</v>
      </c>
      <c r="BD91" s="324">
        <f t="shared" si="104"/>
        <v>0</v>
      </c>
      <c r="BE91" s="325">
        <f t="shared" si="91"/>
        <v>0</v>
      </c>
      <c r="BF91" s="325">
        <f t="shared" si="105"/>
        <v>0</v>
      </c>
      <c r="BG91" s="325">
        <f t="shared" si="106"/>
        <v>0</v>
      </c>
      <c r="BH91" s="305">
        <f t="shared" si="107"/>
        <v>0</v>
      </c>
      <c r="BI91" s="298">
        <f t="shared" si="108"/>
        <v>0</v>
      </c>
      <c r="BJ91" s="298">
        <f t="shared" si="92"/>
        <v>0</v>
      </c>
      <c r="BK91" s="298">
        <f t="shared" si="109"/>
        <v>0</v>
      </c>
      <c r="BL91" s="298">
        <f t="shared" si="110"/>
        <v>0</v>
      </c>
    </row>
    <row r="92" spans="1:64" ht="15.75">
      <c r="A92" s="315"/>
      <c r="B92" s="266"/>
      <c r="C92" s="132"/>
      <c r="D92" s="111"/>
      <c r="E92" s="111"/>
      <c r="F92" s="111"/>
      <c r="G92" s="176"/>
      <c r="H92" s="176"/>
      <c r="I92" s="176"/>
      <c r="J92" s="176"/>
      <c r="K92" s="176"/>
      <c r="L92" s="267"/>
      <c r="M92" s="267">
        <f t="shared" si="116"/>
        <v>0</v>
      </c>
      <c r="N92" s="110"/>
      <c r="O92" s="168">
        <f t="shared" si="68"/>
        <v>0</v>
      </c>
      <c r="P92" s="168" t="str">
        <f t="shared" si="69"/>
        <v/>
      </c>
      <c r="Q92" s="107" t="str">
        <f t="shared" si="70"/>
        <v/>
      </c>
      <c r="R92" s="156" t="str">
        <f t="shared" si="71"/>
        <v/>
      </c>
      <c r="S92" s="101" t="str">
        <f t="shared" si="72"/>
        <v/>
      </c>
      <c r="T92" s="102" t="str">
        <f t="shared" si="73"/>
        <v/>
      </c>
      <c r="U92" s="102" t="str">
        <f t="shared" si="74"/>
        <v/>
      </c>
      <c r="V92" s="297">
        <f t="shared" si="93"/>
        <v>0</v>
      </c>
      <c r="W92" s="284"/>
      <c r="X92" s="284"/>
      <c r="Y92" s="299" t="str">
        <f t="shared" si="94"/>
        <v/>
      </c>
      <c r="Z92" s="298">
        <f t="shared" si="95"/>
        <v>0</v>
      </c>
      <c r="AA92" s="298">
        <f t="shared" si="96"/>
        <v>0</v>
      </c>
      <c r="AB92" s="298">
        <f t="shared" si="97"/>
        <v>0</v>
      </c>
      <c r="AC92" s="300">
        <f t="shared" si="98"/>
        <v>0</v>
      </c>
      <c r="AD92" s="300">
        <f t="shared" si="99"/>
        <v>0</v>
      </c>
      <c r="AE92" s="301">
        <f t="shared" si="111"/>
        <v>0</v>
      </c>
      <c r="AF92" s="301">
        <f t="shared" si="75"/>
        <v>0</v>
      </c>
      <c r="AG92" s="298">
        <f t="shared" si="76"/>
        <v>0</v>
      </c>
      <c r="AH92" s="302">
        <f t="shared" si="77"/>
        <v>0</v>
      </c>
      <c r="AI92" s="302">
        <f t="shared" si="78"/>
        <v>0</v>
      </c>
      <c r="AJ92" s="302">
        <f t="shared" si="79"/>
        <v>0</v>
      </c>
      <c r="AK92" s="303">
        <f t="shared" si="100"/>
        <v>0</v>
      </c>
      <c r="AL92" s="302">
        <f t="shared" si="101"/>
        <v>0</v>
      </c>
      <c r="AM92" s="304">
        <f t="shared" si="80"/>
        <v>0</v>
      </c>
      <c r="AN92" s="285">
        <f t="shared" si="81"/>
        <v>0</v>
      </c>
      <c r="AO92" s="303">
        <f t="shared" si="82"/>
        <v>0</v>
      </c>
      <c r="AP92" s="285">
        <f t="shared" si="83"/>
        <v>0</v>
      </c>
      <c r="AQ92" s="285">
        <f t="shared" si="84"/>
        <v>0</v>
      </c>
      <c r="AR92" s="284">
        <f t="shared" si="85"/>
        <v>0</v>
      </c>
      <c r="AS92" s="284">
        <f t="shared" si="86"/>
        <v>0</v>
      </c>
      <c r="AT92" s="284">
        <f t="shared" si="87"/>
        <v>0</v>
      </c>
      <c r="AU92" s="318">
        <f t="shared" si="88"/>
        <v>0</v>
      </c>
      <c r="AV92" s="318">
        <f t="shared" si="112"/>
        <v>0</v>
      </c>
      <c r="AW92" s="318">
        <f t="shared" si="89"/>
        <v>0</v>
      </c>
      <c r="AX92" s="318">
        <f t="shared" si="113"/>
        <v>0</v>
      </c>
      <c r="AY92" s="320">
        <f t="shared" si="90"/>
        <v>0</v>
      </c>
      <c r="AZ92" s="321">
        <f t="shared" si="114"/>
        <v>0</v>
      </c>
      <c r="BA92" s="321">
        <f t="shared" si="102"/>
        <v>0</v>
      </c>
      <c r="BB92" s="322">
        <f t="shared" si="115"/>
        <v>0</v>
      </c>
      <c r="BC92" s="323">
        <f t="shared" si="103"/>
        <v>0</v>
      </c>
      <c r="BD92" s="324">
        <f t="shared" si="104"/>
        <v>0</v>
      </c>
      <c r="BE92" s="325">
        <f t="shared" si="91"/>
        <v>0</v>
      </c>
      <c r="BF92" s="325">
        <f t="shared" si="105"/>
        <v>0</v>
      </c>
      <c r="BG92" s="325">
        <f t="shared" si="106"/>
        <v>0</v>
      </c>
      <c r="BH92" s="305">
        <f t="shared" si="107"/>
        <v>0</v>
      </c>
      <c r="BI92" s="298">
        <f t="shared" si="108"/>
        <v>0</v>
      </c>
      <c r="BJ92" s="298">
        <f t="shared" si="92"/>
        <v>0</v>
      </c>
      <c r="BK92" s="298">
        <f t="shared" si="109"/>
        <v>0</v>
      </c>
      <c r="BL92" s="298">
        <f t="shared" si="110"/>
        <v>0</v>
      </c>
    </row>
    <row r="93" spans="1:64" ht="15.75">
      <c r="A93" s="315"/>
      <c r="B93" s="266"/>
      <c r="C93" s="132"/>
      <c r="D93" s="111"/>
      <c r="E93" s="111"/>
      <c r="F93" s="111"/>
      <c r="G93" s="176"/>
      <c r="H93" s="176"/>
      <c r="I93" s="176"/>
      <c r="J93" s="176"/>
      <c r="K93" s="176"/>
      <c r="L93" s="267"/>
      <c r="M93" s="267">
        <f t="shared" si="116"/>
        <v>0</v>
      </c>
      <c r="N93" s="110"/>
      <c r="O93" s="168">
        <f t="shared" ref="O93:O156" si="117">IF(FlowUnits="gpm",1,IF(FlowUnits="m3hr",264.2*60,IF(FlowUnits="l/min",1/3.785,60/3.785))) * L93* I93 * IF(PressUnits="psi",1,IF(PressUnits="bar",14.5,0.145)) / (1714 * $O$3)</f>
        <v>0</v>
      </c>
      <c r="P93" s="168" t="str">
        <f t="shared" ref="P93:P156" si="118">IF(ISNUMBER(A93),AB93,"")</f>
        <v/>
      </c>
      <c r="Q93" s="107" t="str">
        <f t="shared" ref="Q93:Q156" si="119">IF(ISNUMBER(A93),Z93,"")</f>
        <v/>
      </c>
      <c r="R93" s="156" t="str">
        <f t="shared" ref="R93:R156" si="120">IF(ISNUMBER(A93),AC93,"")</f>
        <v/>
      </c>
      <c r="S93" s="101" t="str">
        <f t="shared" ref="S93:S156" si="121">IF(G93="","",$S$6)</f>
        <v/>
      </c>
      <c r="T93" s="102" t="str">
        <f t="shared" ref="T93:T156" si="122">IF(G93="","",$T$6)</f>
        <v/>
      </c>
      <c r="U93" s="102" t="str">
        <f t="shared" ref="U93:U156" si="123">IF(G93="","",$U$6)</f>
        <v/>
      </c>
      <c r="V93" s="297">
        <f t="shared" si="93"/>
        <v>0</v>
      </c>
      <c r="W93" s="284"/>
      <c r="X93" s="284"/>
      <c r="Y93" s="299" t="str">
        <f t="shared" si="94"/>
        <v/>
      </c>
      <c r="Z93" s="298">
        <f t="shared" si="95"/>
        <v>0</v>
      </c>
      <c r="AA93" s="298">
        <f t="shared" si="96"/>
        <v>0</v>
      </c>
      <c r="AB93" s="298">
        <f t="shared" si="97"/>
        <v>0</v>
      </c>
      <c r="AC93" s="300">
        <f t="shared" si="98"/>
        <v>0</v>
      </c>
      <c r="AD93" s="300">
        <f t="shared" si="99"/>
        <v>0</v>
      </c>
      <c r="AE93" s="301">
        <f t="shared" si="111"/>
        <v>0</v>
      </c>
      <c r="AF93" s="301">
        <f t="shared" ref="AF93:AF156" si="124">IF(PressUnits = "bar", M93, IF(PressUnits = "kpa", M93/100,M93/14.5))</f>
        <v>0</v>
      </c>
      <c r="AG93" s="298">
        <f t="shared" ref="AG93:AG156" si="125">IFERROR(AL93/AT93,0)</f>
        <v>0</v>
      </c>
      <c r="AH93" s="302">
        <f t="shared" ref="AH93:AH156" si="126">IF(PressUnits = "bar", I93, IF(PressUnits = "kpa", I93/100,I93/14.5))</f>
        <v>0</v>
      </c>
      <c r="AI93" s="302">
        <f t="shared" ref="AI93:AI156" si="127">IF(PressUnits = "bar", J93, IF(PressUnits = "kpa", J93/100,J93/14.5))</f>
        <v>0</v>
      </c>
      <c r="AJ93" s="302">
        <f t="shared" ref="AJ93:AJ156" si="128">IF(PressUnits = "bar", K93, IF(PressUnits = "kpa", K93/100,K93/14.5))</f>
        <v>0</v>
      </c>
      <c r="AK93" s="303">
        <f t="shared" si="100"/>
        <v>0</v>
      </c>
      <c r="AL93" s="302">
        <f t="shared" si="101"/>
        <v>0</v>
      </c>
      <c r="AM93" s="304">
        <f t="shared" ref="AM93:AM156" si="129">IFERROR((AK93*L93-AL93*G93)/H93,0)</f>
        <v>0</v>
      </c>
      <c r="AN93" s="285">
        <f t="shared" ref="AN93:AN156" si="130">L93</f>
        <v>0</v>
      </c>
      <c r="AO93" s="303">
        <f t="shared" ref="AO93:AO156" si="131">H93</f>
        <v>0</v>
      </c>
      <c r="AP93" s="285">
        <f t="shared" ref="AP93:AP156" si="132">G93</f>
        <v>0</v>
      </c>
      <c r="AQ93" s="285">
        <f t="shared" ref="AQ93:AQ156" si="133">(AN93+AO93)/2</f>
        <v>0</v>
      </c>
      <c r="AR93" s="284">
        <f t="shared" ref="AR93:AR156" si="134">IFERROR(1-AL93/AK93,0)</f>
        <v>0</v>
      </c>
      <c r="AS93" s="284">
        <f t="shared" ref="AS93:AS156" si="135">IFERROR(AP93/AN93,0)</f>
        <v>0</v>
      </c>
      <c r="AT93" s="284">
        <f t="shared" ref="AT93:AT156" si="136">IFERROR((AM93-AK93)/LN(AM93/AK93),0)</f>
        <v>0</v>
      </c>
      <c r="AU93" s="318">
        <f t="shared" ref="AU93:AU156" si="137">IFERROR(1000 / (((3.1975) + (-0.315154 * ((647.27 - (Y93+273.15)) ^ (1 / 3))) +  (-0.001203374 * (647.27 -  (Y93+273.15))) + (0.000000000000748908 * ((647.27 -  (Y93+273.15)) ^ 4))) / (1 + (0.1342489 * ((647.27 -  (Y93+273.15)) ^ (1 / 3))) + (-0.003946263 * (647.27 -  (Y93+273.15)))))*(1+0.00714*AT93/10000),0)</f>
        <v>0</v>
      </c>
      <c r="AV93" s="318">
        <f t="shared" si="112"/>
        <v>0</v>
      </c>
      <c r="AW93" s="318">
        <f t="shared" ref="AW93:AW156" si="138">IFERROR(1.234 * 10 ^ (-6) * EXP((0.00212 * AT93 / 1000 * AU93 / 1000) + 1965 / (273.15 + Y93)),0)</f>
        <v>0</v>
      </c>
      <c r="AX93" s="318">
        <f t="shared" si="113"/>
        <v>0</v>
      </c>
      <c r="AY93" s="320">
        <f t="shared" ref="AY93:AY156" si="139">IFERROR(AK93*(1-(1-AS93)^(1-AR93))/((1-AR93)*AS93),0)</f>
        <v>0</v>
      </c>
      <c r="AZ93" s="321">
        <f t="shared" si="114"/>
        <v>0</v>
      </c>
      <c r="BA93" s="321">
        <f t="shared" si="102"/>
        <v>0</v>
      </c>
      <c r="BB93" s="322">
        <f t="shared" si="115"/>
        <v>0</v>
      </c>
      <c r="BC93" s="323">
        <f t="shared" si="103"/>
        <v>0</v>
      </c>
      <c r="BD93" s="324">
        <f t="shared" si="104"/>
        <v>0</v>
      </c>
      <c r="BE93" s="325">
        <f t="shared" ref="BE93:BE156" si="140">IFERROR(EXP(1965/298.15) / EXP(1965/(BB93)),0)</f>
        <v>0</v>
      </c>
      <c r="BF93" s="325">
        <f t="shared" si="105"/>
        <v>0</v>
      </c>
      <c r="BG93" s="325">
        <f t="shared" si="106"/>
        <v>0</v>
      </c>
      <c r="BH93" s="305">
        <f t="shared" si="107"/>
        <v>0</v>
      </c>
      <c r="BI93" s="298">
        <f t="shared" si="108"/>
        <v>0</v>
      </c>
      <c r="BJ93" s="298">
        <f t="shared" ref="BJ93:BJ156" si="141">IFERROR($BG$6 / BG93,0)</f>
        <v>0</v>
      </c>
      <c r="BK93" s="298">
        <f t="shared" si="109"/>
        <v>0</v>
      </c>
      <c r="BL93" s="298">
        <f t="shared" si="110"/>
        <v>0</v>
      </c>
    </row>
    <row r="94" spans="1:64" ht="15.75">
      <c r="A94" s="315"/>
      <c r="B94" s="266"/>
      <c r="C94" s="132"/>
      <c r="D94" s="111"/>
      <c r="E94" s="111"/>
      <c r="F94" s="111"/>
      <c r="G94" s="176"/>
      <c r="H94" s="176"/>
      <c r="I94" s="176"/>
      <c r="J94" s="176"/>
      <c r="K94" s="176"/>
      <c r="L94" s="267"/>
      <c r="M94" s="267">
        <f t="shared" si="116"/>
        <v>0</v>
      </c>
      <c r="N94" s="110"/>
      <c r="O94" s="168">
        <f t="shared" si="117"/>
        <v>0</v>
      </c>
      <c r="P94" s="168" t="str">
        <f t="shared" si="118"/>
        <v/>
      </c>
      <c r="Q94" s="107" t="str">
        <f t="shared" si="119"/>
        <v/>
      </c>
      <c r="R94" s="156" t="str">
        <f t="shared" si="120"/>
        <v/>
      </c>
      <c r="S94" s="101" t="str">
        <f t="shared" si="121"/>
        <v/>
      </c>
      <c r="T94" s="102" t="str">
        <f t="shared" si="122"/>
        <v/>
      </c>
      <c r="U94" s="102" t="str">
        <f t="shared" si="123"/>
        <v/>
      </c>
      <c r="V94" s="297">
        <f t="shared" si="93"/>
        <v>0</v>
      </c>
      <c r="W94" s="284"/>
      <c r="X94" s="284"/>
      <c r="Y94" s="299" t="str">
        <f t="shared" si="94"/>
        <v/>
      </c>
      <c r="Z94" s="298">
        <f t="shared" si="95"/>
        <v>0</v>
      </c>
      <c r="AA94" s="298">
        <f t="shared" si="96"/>
        <v>0</v>
      </c>
      <c r="AB94" s="298">
        <f t="shared" si="97"/>
        <v>0</v>
      </c>
      <c r="AC94" s="300">
        <f t="shared" si="98"/>
        <v>0</v>
      </c>
      <c r="AD94" s="300">
        <f t="shared" si="99"/>
        <v>0</v>
      </c>
      <c r="AE94" s="301">
        <f t="shared" si="111"/>
        <v>0</v>
      </c>
      <c r="AF94" s="301">
        <f t="shared" si="124"/>
        <v>0</v>
      </c>
      <c r="AG94" s="298">
        <f t="shared" si="125"/>
        <v>0</v>
      </c>
      <c r="AH94" s="302">
        <f t="shared" si="126"/>
        <v>0</v>
      </c>
      <c r="AI94" s="302">
        <f t="shared" si="127"/>
        <v>0</v>
      </c>
      <c r="AJ94" s="302">
        <f t="shared" si="128"/>
        <v>0</v>
      </c>
      <c r="AK94" s="303">
        <f t="shared" si="100"/>
        <v>0</v>
      </c>
      <c r="AL94" s="302">
        <f t="shared" si="101"/>
        <v>0</v>
      </c>
      <c r="AM94" s="304">
        <f t="shared" si="129"/>
        <v>0</v>
      </c>
      <c r="AN94" s="285">
        <f t="shared" si="130"/>
        <v>0</v>
      </c>
      <c r="AO94" s="303">
        <f t="shared" si="131"/>
        <v>0</v>
      </c>
      <c r="AP94" s="285">
        <f t="shared" si="132"/>
        <v>0</v>
      </c>
      <c r="AQ94" s="285">
        <f t="shared" si="133"/>
        <v>0</v>
      </c>
      <c r="AR94" s="284">
        <f t="shared" si="134"/>
        <v>0</v>
      </c>
      <c r="AS94" s="284">
        <f t="shared" si="135"/>
        <v>0</v>
      </c>
      <c r="AT94" s="284">
        <f t="shared" si="136"/>
        <v>0</v>
      </c>
      <c r="AU94" s="318">
        <f t="shared" si="137"/>
        <v>0</v>
      </c>
      <c r="AV94" s="318">
        <f t="shared" si="112"/>
        <v>0</v>
      </c>
      <c r="AW94" s="318">
        <f t="shared" si="138"/>
        <v>0</v>
      </c>
      <c r="AX94" s="318">
        <f t="shared" si="113"/>
        <v>0</v>
      </c>
      <c r="AY94" s="320">
        <f t="shared" si="139"/>
        <v>0</v>
      </c>
      <c r="AZ94" s="321">
        <f t="shared" si="114"/>
        <v>0</v>
      </c>
      <c r="BA94" s="321">
        <f t="shared" si="102"/>
        <v>0</v>
      </c>
      <c r="BB94" s="322">
        <f t="shared" si="115"/>
        <v>0</v>
      </c>
      <c r="BC94" s="323">
        <f t="shared" si="103"/>
        <v>0</v>
      </c>
      <c r="BD94" s="324">
        <f t="shared" si="104"/>
        <v>0</v>
      </c>
      <c r="BE94" s="325">
        <f t="shared" si="140"/>
        <v>0</v>
      </c>
      <c r="BF94" s="325">
        <f t="shared" si="105"/>
        <v>0</v>
      </c>
      <c r="BG94" s="325">
        <f t="shared" si="106"/>
        <v>0</v>
      </c>
      <c r="BH94" s="305">
        <f t="shared" si="107"/>
        <v>0</v>
      </c>
      <c r="BI94" s="298">
        <f t="shared" si="108"/>
        <v>0</v>
      </c>
      <c r="BJ94" s="298">
        <f t="shared" si="141"/>
        <v>0</v>
      </c>
      <c r="BK94" s="298">
        <f t="shared" si="109"/>
        <v>0</v>
      </c>
      <c r="BL94" s="298">
        <f t="shared" si="110"/>
        <v>0</v>
      </c>
    </row>
    <row r="95" spans="1:64" ht="15.75">
      <c r="A95" s="315"/>
      <c r="B95" s="266"/>
      <c r="C95" s="132"/>
      <c r="D95" s="111"/>
      <c r="E95" s="111"/>
      <c r="F95" s="111"/>
      <c r="G95" s="176"/>
      <c r="H95" s="176"/>
      <c r="I95" s="176"/>
      <c r="J95" s="176"/>
      <c r="K95" s="176"/>
      <c r="L95" s="267"/>
      <c r="M95" s="267">
        <f t="shared" si="116"/>
        <v>0</v>
      </c>
      <c r="N95" s="110"/>
      <c r="O95" s="168">
        <f t="shared" si="117"/>
        <v>0</v>
      </c>
      <c r="P95" s="168" t="str">
        <f t="shared" si="118"/>
        <v/>
      </c>
      <c r="Q95" s="107" t="str">
        <f t="shared" si="119"/>
        <v/>
      </c>
      <c r="R95" s="156" t="str">
        <f t="shared" si="120"/>
        <v/>
      </c>
      <c r="S95" s="101" t="str">
        <f t="shared" si="121"/>
        <v/>
      </c>
      <c r="T95" s="102" t="str">
        <f t="shared" si="122"/>
        <v/>
      </c>
      <c r="U95" s="102" t="str">
        <f t="shared" si="123"/>
        <v/>
      </c>
      <c r="V95" s="297">
        <f t="shared" si="93"/>
        <v>0</v>
      </c>
      <c r="W95" s="284"/>
      <c r="X95" s="284"/>
      <c r="Y95" s="299" t="str">
        <f t="shared" si="94"/>
        <v/>
      </c>
      <c r="Z95" s="298">
        <f t="shared" si="95"/>
        <v>0</v>
      </c>
      <c r="AA95" s="298">
        <f t="shared" si="96"/>
        <v>0</v>
      </c>
      <c r="AB95" s="298">
        <f t="shared" si="97"/>
        <v>0</v>
      </c>
      <c r="AC95" s="300">
        <f t="shared" si="98"/>
        <v>0</v>
      </c>
      <c r="AD95" s="300">
        <f t="shared" si="99"/>
        <v>0</v>
      </c>
      <c r="AE95" s="301">
        <f t="shared" si="111"/>
        <v>0</v>
      </c>
      <c r="AF95" s="301">
        <f t="shared" si="124"/>
        <v>0</v>
      </c>
      <c r="AG95" s="298">
        <f t="shared" si="125"/>
        <v>0</v>
      </c>
      <c r="AH95" s="302">
        <f t="shared" si="126"/>
        <v>0</v>
      </c>
      <c r="AI95" s="302">
        <f t="shared" si="127"/>
        <v>0</v>
      </c>
      <c r="AJ95" s="302">
        <f t="shared" si="128"/>
        <v>0</v>
      </c>
      <c r="AK95" s="303">
        <f t="shared" si="100"/>
        <v>0</v>
      </c>
      <c r="AL95" s="302">
        <f t="shared" si="101"/>
        <v>0</v>
      </c>
      <c r="AM95" s="304">
        <f t="shared" si="129"/>
        <v>0</v>
      </c>
      <c r="AN95" s="285">
        <f t="shared" si="130"/>
        <v>0</v>
      </c>
      <c r="AO95" s="303">
        <f t="shared" si="131"/>
        <v>0</v>
      </c>
      <c r="AP95" s="285">
        <f t="shared" si="132"/>
        <v>0</v>
      </c>
      <c r="AQ95" s="285">
        <f t="shared" si="133"/>
        <v>0</v>
      </c>
      <c r="AR95" s="284">
        <f t="shared" si="134"/>
        <v>0</v>
      </c>
      <c r="AS95" s="284">
        <f t="shared" si="135"/>
        <v>0</v>
      </c>
      <c r="AT95" s="284">
        <f t="shared" si="136"/>
        <v>0</v>
      </c>
      <c r="AU95" s="318">
        <f t="shared" si="137"/>
        <v>0</v>
      </c>
      <c r="AV95" s="318">
        <f t="shared" si="112"/>
        <v>0</v>
      </c>
      <c r="AW95" s="318">
        <f t="shared" si="138"/>
        <v>0</v>
      </c>
      <c r="AX95" s="318">
        <f t="shared" si="113"/>
        <v>0</v>
      </c>
      <c r="AY95" s="320">
        <f t="shared" si="139"/>
        <v>0</v>
      </c>
      <c r="AZ95" s="321">
        <f t="shared" si="114"/>
        <v>0</v>
      </c>
      <c r="BA95" s="321">
        <f t="shared" si="102"/>
        <v>0</v>
      </c>
      <c r="BB95" s="322">
        <f t="shared" si="115"/>
        <v>0</v>
      </c>
      <c r="BC95" s="323">
        <f t="shared" si="103"/>
        <v>0</v>
      </c>
      <c r="BD95" s="324">
        <f t="shared" si="104"/>
        <v>0</v>
      </c>
      <c r="BE95" s="325">
        <f t="shared" si="140"/>
        <v>0</v>
      </c>
      <c r="BF95" s="325">
        <f t="shared" si="105"/>
        <v>0</v>
      </c>
      <c r="BG95" s="325">
        <f t="shared" si="106"/>
        <v>0</v>
      </c>
      <c r="BH95" s="305">
        <f t="shared" si="107"/>
        <v>0</v>
      </c>
      <c r="BI95" s="298">
        <f t="shared" si="108"/>
        <v>0</v>
      </c>
      <c r="BJ95" s="298">
        <f t="shared" si="141"/>
        <v>0</v>
      </c>
      <c r="BK95" s="298">
        <f t="shared" si="109"/>
        <v>0</v>
      </c>
      <c r="BL95" s="298">
        <f t="shared" si="110"/>
        <v>0</v>
      </c>
    </row>
    <row r="96" spans="1:64" ht="15.75">
      <c r="A96" s="315"/>
      <c r="B96" s="266"/>
      <c r="C96" s="132"/>
      <c r="D96" s="111"/>
      <c r="E96" s="111"/>
      <c r="F96" s="111"/>
      <c r="G96" s="176"/>
      <c r="H96" s="176"/>
      <c r="I96" s="176"/>
      <c r="J96" s="176"/>
      <c r="K96" s="176"/>
      <c r="L96" s="267"/>
      <c r="M96" s="267">
        <f t="shared" si="116"/>
        <v>0</v>
      </c>
      <c r="N96" s="110"/>
      <c r="O96" s="168">
        <f t="shared" si="117"/>
        <v>0</v>
      </c>
      <c r="P96" s="168" t="str">
        <f t="shared" si="118"/>
        <v/>
      </c>
      <c r="Q96" s="107" t="str">
        <f t="shared" si="119"/>
        <v/>
      </c>
      <c r="R96" s="156" t="str">
        <f t="shared" si="120"/>
        <v/>
      </c>
      <c r="S96" s="101" t="str">
        <f t="shared" si="121"/>
        <v/>
      </c>
      <c r="T96" s="102" t="str">
        <f t="shared" si="122"/>
        <v/>
      </c>
      <c r="U96" s="102" t="str">
        <f t="shared" si="123"/>
        <v/>
      </c>
      <c r="V96" s="297">
        <f t="shared" si="93"/>
        <v>0</v>
      </c>
      <c r="W96" s="284"/>
      <c r="X96" s="284"/>
      <c r="Y96" s="299" t="str">
        <f t="shared" si="94"/>
        <v/>
      </c>
      <c r="Z96" s="298">
        <f t="shared" si="95"/>
        <v>0</v>
      </c>
      <c r="AA96" s="298">
        <f t="shared" si="96"/>
        <v>0</v>
      </c>
      <c r="AB96" s="298">
        <f t="shared" si="97"/>
        <v>0</v>
      </c>
      <c r="AC96" s="300">
        <f t="shared" si="98"/>
        <v>0</v>
      </c>
      <c r="AD96" s="300">
        <f t="shared" si="99"/>
        <v>0</v>
      </c>
      <c r="AE96" s="301">
        <f t="shared" si="111"/>
        <v>0</v>
      </c>
      <c r="AF96" s="301">
        <f t="shared" si="124"/>
        <v>0</v>
      </c>
      <c r="AG96" s="298">
        <f t="shared" si="125"/>
        <v>0</v>
      </c>
      <c r="AH96" s="302">
        <f t="shared" si="126"/>
        <v>0</v>
      </c>
      <c r="AI96" s="302">
        <f t="shared" si="127"/>
        <v>0</v>
      </c>
      <c r="AJ96" s="302">
        <f t="shared" si="128"/>
        <v>0</v>
      </c>
      <c r="AK96" s="303">
        <f t="shared" si="100"/>
        <v>0</v>
      </c>
      <c r="AL96" s="302">
        <f t="shared" si="101"/>
        <v>0</v>
      </c>
      <c r="AM96" s="304">
        <f t="shared" si="129"/>
        <v>0</v>
      </c>
      <c r="AN96" s="285">
        <f t="shared" si="130"/>
        <v>0</v>
      </c>
      <c r="AO96" s="303">
        <f t="shared" si="131"/>
        <v>0</v>
      </c>
      <c r="AP96" s="285">
        <f t="shared" si="132"/>
        <v>0</v>
      </c>
      <c r="AQ96" s="285">
        <f t="shared" si="133"/>
        <v>0</v>
      </c>
      <c r="AR96" s="284">
        <f t="shared" si="134"/>
        <v>0</v>
      </c>
      <c r="AS96" s="284">
        <f t="shared" si="135"/>
        <v>0</v>
      </c>
      <c r="AT96" s="284">
        <f t="shared" si="136"/>
        <v>0</v>
      </c>
      <c r="AU96" s="318">
        <f t="shared" si="137"/>
        <v>0</v>
      </c>
      <c r="AV96" s="318">
        <f t="shared" si="112"/>
        <v>0</v>
      </c>
      <c r="AW96" s="318">
        <f t="shared" si="138"/>
        <v>0</v>
      </c>
      <c r="AX96" s="318">
        <f t="shared" si="113"/>
        <v>0</v>
      </c>
      <c r="AY96" s="320">
        <f t="shared" si="139"/>
        <v>0</v>
      </c>
      <c r="AZ96" s="321">
        <f t="shared" si="114"/>
        <v>0</v>
      </c>
      <c r="BA96" s="321">
        <f t="shared" si="102"/>
        <v>0</v>
      </c>
      <c r="BB96" s="322">
        <f t="shared" si="115"/>
        <v>0</v>
      </c>
      <c r="BC96" s="323">
        <f t="shared" si="103"/>
        <v>0</v>
      </c>
      <c r="BD96" s="324">
        <f t="shared" si="104"/>
        <v>0</v>
      </c>
      <c r="BE96" s="325">
        <f t="shared" si="140"/>
        <v>0</v>
      </c>
      <c r="BF96" s="325">
        <f t="shared" si="105"/>
        <v>0</v>
      </c>
      <c r="BG96" s="325">
        <f t="shared" si="106"/>
        <v>0</v>
      </c>
      <c r="BH96" s="305">
        <f t="shared" si="107"/>
        <v>0</v>
      </c>
      <c r="BI96" s="298">
        <f t="shared" si="108"/>
        <v>0</v>
      </c>
      <c r="BJ96" s="298">
        <f t="shared" si="141"/>
        <v>0</v>
      </c>
      <c r="BK96" s="298">
        <f t="shared" si="109"/>
        <v>0</v>
      </c>
      <c r="BL96" s="298">
        <f t="shared" si="110"/>
        <v>0</v>
      </c>
    </row>
    <row r="97" spans="1:64" ht="15.75">
      <c r="A97" s="315"/>
      <c r="B97" s="266"/>
      <c r="C97" s="133"/>
      <c r="D97" s="111"/>
      <c r="E97" s="111"/>
      <c r="F97" s="111"/>
      <c r="G97" s="176"/>
      <c r="H97" s="176"/>
      <c r="I97" s="176"/>
      <c r="J97" s="176"/>
      <c r="K97" s="176"/>
      <c r="L97" s="267"/>
      <c r="M97" s="267">
        <f t="shared" si="116"/>
        <v>0</v>
      </c>
      <c r="N97" s="110"/>
      <c r="O97" s="168">
        <f t="shared" si="117"/>
        <v>0</v>
      </c>
      <c r="P97" s="168" t="str">
        <f t="shared" si="118"/>
        <v/>
      </c>
      <c r="Q97" s="107" t="str">
        <f t="shared" si="119"/>
        <v/>
      </c>
      <c r="R97" s="156" t="str">
        <f t="shared" si="120"/>
        <v/>
      </c>
      <c r="S97" s="101" t="str">
        <f t="shared" si="121"/>
        <v/>
      </c>
      <c r="T97" s="102" t="str">
        <f t="shared" si="122"/>
        <v/>
      </c>
      <c r="U97" s="102" t="str">
        <f t="shared" si="123"/>
        <v/>
      </c>
      <c r="V97" s="297">
        <f t="shared" si="93"/>
        <v>0</v>
      </c>
      <c r="W97" s="284"/>
      <c r="X97" s="284"/>
      <c r="Y97" s="299" t="str">
        <f t="shared" si="94"/>
        <v/>
      </c>
      <c r="Z97" s="298">
        <f t="shared" si="95"/>
        <v>0</v>
      </c>
      <c r="AA97" s="298">
        <f t="shared" si="96"/>
        <v>0</v>
      </c>
      <c r="AB97" s="298">
        <f t="shared" si="97"/>
        <v>0</v>
      </c>
      <c r="AC97" s="300">
        <f t="shared" si="98"/>
        <v>0</v>
      </c>
      <c r="AD97" s="300">
        <f t="shared" si="99"/>
        <v>0</v>
      </c>
      <c r="AE97" s="301">
        <f t="shared" si="111"/>
        <v>0</v>
      </c>
      <c r="AF97" s="301">
        <f t="shared" si="124"/>
        <v>0</v>
      </c>
      <c r="AG97" s="298">
        <f t="shared" si="125"/>
        <v>0</v>
      </c>
      <c r="AH97" s="302">
        <f t="shared" si="126"/>
        <v>0</v>
      </c>
      <c r="AI97" s="302">
        <f t="shared" si="127"/>
        <v>0</v>
      </c>
      <c r="AJ97" s="302">
        <f t="shared" si="128"/>
        <v>0</v>
      </c>
      <c r="AK97" s="303">
        <f t="shared" si="100"/>
        <v>0</v>
      </c>
      <c r="AL97" s="302">
        <f t="shared" si="101"/>
        <v>0</v>
      </c>
      <c r="AM97" s="304">
        <f t="shared" si="129"/>
        <v>0</v>
      </c>
      <c r="AN97" s="285">
        <f t="shared" si="130"/>
        <v>0</v>
      </c>
      <c r="AO97" s="303">
        <f t="shared" si="131"/>
        <v>0</v>
      </c>
      <c r="AP97" s="285">
        <f t="shared" si="132"/>
        <v>0</v>
      </c>
      <c r="AQ97" s="285">
        <f t="shared" si="133"/>
        <v>0</v>
      </c>
      <c r="AR97" s="284">
        <f t="shared" si="134"/>
        <v>0</v>
      </c>
      <c r="AS97" s="284">
        <f t="shared" si="135"/>
        <v>0</v>
      </c>
      <c r="AT97" s="284">
        <f t="shared" si="136"/>
        <v>0</v>
      </c>
      <c r="AU97" s="318">
        <f t="shared" si="137"/>
        <v>0</v>
      </c>
      <c r="AV97" s="318">
        <f t="shared" si="112"/>
        <v>0</v>
      </c>
      <c r="AW97" s="318">
        <f t="shared" si="138"/>
        <v>0</v>
      </c>
      <c r="AX97" s="318">
        <f t="shared" si="113"/>
        <v>0</v>
      </c>
      <c r="AY97" s="320">
        <f t="shared" si="139"/>
        <v>0</v>
      </c>
      <c r="AZ97" s="321">
        <f t="shared" si="114"/>
        <v>0</v>
      </c>
      <c r="BA97" s="321">
        <f t="shared" si="102"/>
        <v>0</v>
      </c>
      <c r="BB97" s="322">
        <f t="shared" si="115"/>
        <v>0</v>
      </c>
      <c r="BC97" s="323">
        <f t="shared" si="103"/>
        <v>0</v>
      </c>
      <c r="BD97" s="324">
        <f t="shared" si="104"/>
        <v>0</v>
      </c>
      <c r="BE97" s="325">
        <f t="shared" si="140"/>
        <v>0</v>
      </c>
      <c r="BF97" s="325">
        <f t="shared" si="105"/>
        <v>0</v>
      </c>
      <c r="BG97" s="325">
        <f t="shared" si="106"/>
        <v>0</v>
      </c>
      <c r="BH97" s="305">
        <f t="shared" si="107"/>
        <v>0</v>
      </c>
      <c r="BI97" s="298">
        <f t="shared" si="108"/>
        <v>0</v>
      </c>
      <c r="BJ97" s="298">
        <f t="shared" si="141"/>
        <v>0</v>
      </c>
      <c r="BK97" s="298">
        <f t="shared" si="109"/>
        <v>0</v>
      </c>
      <c r="BL97" s="298">
        <f t="shared" si="110"/>
        <v>0</v>
      </c>
    </row>
    <row r="98" spans="1:64" ht="15.75">
      <c r="A98" s="315"/>
      <c r="B98" s="266"/>
      <c r="C98" s="133"/>
      <c r="D98" s="111"/>
      <c r="E98" s="111"/>
      <c r="F98" s="111"/>
      <c r="G98" s="176"/>
      <c r="H98" s="176"/>
      <c r="I98" s="176"/>
      <c r="J98" s="176"/>
      <c r="K98" s="176"/>
      <c r="L98" s="267"/>
      <c r="M98" s="267">
        <f t="shared" si="116"/>
        <v>0</v>
      </c>
      <c r="N98" s="110"/>
      <c r="O98" s="168">
        <f t="shared" si="117"/>
        <v>0</v>
      </c>
      <c r="P98" s="168" t="str">
        <f t="shared" si="118"/>
        <v/>
      </c>
      <c r="Q98" s="107" t="str">
        <f t="shared" si="119"/>
        <v/>
      </c>
      <c r="R98" s="156" t="str">
        <f t="shared" si="120"/>
        <v/>
      </c>
      <c r="S98" s="101" t="str">
        <f t="shared" si="121"/>
        <v/>
      </c>
      <c r="T98" s="102" t="str">
        <f t="shared" si="122"/>
        <v/>
      </c>
      <c r="U98" s="102" t="str">
        <f t="shared" si="123"/>
        <v/>
      </c>
      <c r="V98" s="297">
        <f t="shared" si="93"/>
        <v>0</v>
      </c>
      <c r="W98" s="284"/>
      <c r="X98" s="284"/>
      <c r="Y98" s="299" t="str">
        <f t="shared" si="94"/>
        <v/>
      </c>
      <c r="Z98" s="298">
        <f t="shared" si="95"/>
        <v>0</v>
      </c>
      <c r="AA98" s="298">
        <f t="shared" si="96"/>
        <v>0</v>
      </c>
      <c r="AB98" s="298">
        <f t="shared" si="97"/>
        <v>0</v>
      </c>
      <c r="AC98" s="300">
        <f t="shared" si="98"/>
        <v>0</v>
      </c>
      <c r="AD98" s="300">
        <f t="shared" si="99"/>
        <v>0</v>
      </c>
      <c r="AE98" s="301">
        <f t="shared" si="111"/>
        <v>0</v>
      </c>
      <c r="AF98" s="301">
        <f t="shared" si="124"/>
        <v>0</v>
      </c>
      <c r="AG98" s="298">
        <f t="shared" si="125"/>
        <v>0</v>
      </c>
      <c r="AH98" s="302">
        <f t="shared" si="126"/>
        <v>0</v>
      </c>
      <c r="AI98" s="302">
        <f t="shared" si="127"/>
        <v>0</v>
      </c>
      <c r="AJ98" s="302">
        <f t="shared" si="128"/>
        <v>0</v>
      </c>
      <c r="AK98" s="303">
        <f t="shared" si="100"/>
        <v>0</v>
      </c>
      <c r="AL98" s="302">
        <f t="shared" si="101"/>
        <v>0</v>
      </c>
      <c r="AM98" s="304">
        <f t="shared" si="129"/>
        <v>0</v>
      </c>
      <c r="AN98" s="285">
        <f t="shared" si="130"/>
        <v>0</v>
      </c>
      <c r="AO98" s="303">
        <f t="shared" si="131"/>
        <v>0</v>
      </c>
      <c r="AP98" s="285">
        <f t="shared" si="132"/>
        <v>0</v>
      </c>
      <c r="AQ98" s="285">
        <f t="shared" si="133"/>
        <v>0</v>
      </c>
      <c r="AR98" s="284">
        <f t="shared" si="134"/>
        <v>0</v>
      </c>
      <c r="AS98" s="284">
        <f t="shared" si="135"/>
        <v>0</v>
      </c>
      <c r="AT98" s="284">
        <f t="shared" si="136"/>
        <v>0</v>
      </c>
      <c r="AU98" s="318">
        <f t="shared" si="137"/>
        <v>0</v>
      </c>
      <c r="AV98" s="318">
        <f t="shared" si="112"/>
        <v>0</v>
      </c>
      <c r="AW98" s="318">
        <f t="shared" si="138"/>
        <v>0</v>
      </c>
      <c r="AX98" s="318">
        <f t="shared" si="113"/>
        <v>0</v>
      </c>
      <c r="AY98" s="320">
        <f t="shared" si="139"/>
        <v>0</v>
      </c>
      <c r="AZ98" s="321">
        <f t="shared" si="114"/>
        <v>0</v>
      </c>
      <c r="BA98" s="321">
        <f t="shared" si="102"/>
        <v>0</v>
      </c>
      <c r="BB98" s="322">
        <f t="shared" si="115"/>
        <v>0</v>
      </c>
      <c r="BC98" s="323">
        <f t="shared" si="103"/>
        <v>0</v>
      </c>
      <c r="BD98" s="324">
        <f t="shared" si="104"/>
        <v>0</v>
      </c>
      <c r="BE98" s="325">
        <f t="shared" si="140"/>
        <v>0</v>
      </c>
      <c r="BF98" s="325">
        <f t="shared" si="105"/>
        <v>0</v>
      </c>
      <c r="BG98" s="325">
        <f t="shared" si="106"/>
        <v>0</v>
      </c>
      <c r="BH98" s="305">
        <f t="shared" si="107"/>
        <v>0</v>
      </c>
      <c r="BI98" s="298">
        <f t="shared" si="108"/>
        <v>0</v>
      </c>
      <c r="BJ98" s="298">
        <f t="shared" si="141"/>
        <v>0</v>
      </c>
      <c r="BK98" s="298">
        <f t="shared" si="109"/>
        <v>0</v>
      </c>
      <c r="BL98" s="298">
        <f t="shared" si="110"/>
        <v>0</v>
      </c>
    </row>
    <row r="99" spans="1:64" ht="15.75">
      <c r="A99" s="315"/>
      <c r="B99" s="266"/>
      <c r="C99" s="133"/>
      <c r="D99" s="111"/>
      <c r="E99" s="111"/>
      <c r="F99" s="111"/>
      <c r="G99" s="176"/>
      <c r="H99" s="176"/>
      <c r="I99" s="176"/>
      <c r="J99" s="176"/>
      <c r="K99" s="176"/>
      <c r="L99" s="267"/>
      <c r="M99" s="267">
        <f t="shared" si="116"/>
        <v>0</v>
      </c>
      <c r="N99" s="110"/>
      <c r="O99" s="168">
        <f t="shared" si="117"/>
        <v>0</v>
      </c>
      <c r="P99" s="168" t="str">
        <f t="shared" si="118"/>
        <v/>
      </c>
      <c r="Q99" s="107" t="str">
        <f t="shared" si="119"/>
        <v/>
      </c>
      <c r="R99" s="156" t="str">
        <f t="shared" si="120"/>
        <v/>
      </c>
      <c r="S99" s="101" t="str">
        <f t="shared" si="121"/>
        <v/>
      </c>
      <c r="T99" s="102" t="str">
        <f t="shared" si="122"/>
        <v/>
      </c>
      <c r="U99" s="102" t="str">
        <f t="shared" si="123"/>
        <v/>
      </c>
      <c r="V99" s="297">
        <f t="shared" si="93"/>
        <v>0</v>
      </c>
      <c r="W99" s="284"/>
      <c r="X99" s="284"/>
      <c r="Y99" s="299" t="str">
        <f t="shared" si="94"/>
        <v/>
      </c>
      <c r="Z99" s="298">
        <f t="shared" si="95"/>
        <v>0</v>
      </c>
      <c r="AA99" s="298">
        <f t="shared" si="96"/>
        <v>0</v>
      </c>
      <c r="AB99" s="298">
        <f t="shared" si="97"/>
        <v>0</v>
      </c>
      <c r="AC99" s="300">
        <f t="shared" si="98"/>
        <v>0</v>
      </c>
      <c r="AD99" s="300">
        <f t="shared" si="99"/>
        <v>0</v>
      </c>
      <c r="AE99" s="301">
        <f t="shared" si="111"/>
        <v>0</v>
      </c>
      <c r="AF99" s="301">
        <f t="shared" si="124"/>
        <v>0</v>
      </c>
      <c r="AG99" s="298">
        <f t="shared" si="125"/>
        <v>0</v>
      </c>
      <c r="AH99" s="302">
        <f t="shared" si="126"/>
        <v>0</v>
      </c>
      <c r="AI99" s="302">
        <f t="shared" si="127"/>
        <v>0</v>
      </c>
      <c r="AJ99" s="302">
        <f t="shared" si="128"/>
        <v>0</v>
      </c>
      <c r="AK99" s="303">
        <f t="shared" si="100"/>
        <v>0</v>
      </c>
      <c r="AL99" s="302">
        <f t="shared" si="101"/>
        <v>0</v>
      </c>
      <c r="AM99" s="304">
        <f t="shared" si="129"/>
        <v>0</v>
      </c>
      <c r="AN99" s="285">
        <f t="shared" si="130"/>
        <v>0</v>
      </c>
      <c r="AO99" s="303">
        <f t="shared" si="131"/>
        <v>0</v>
      </c>
      <c r="AP99" s="285">
        <f t="shared" si="132"/>
        <v>0</v>
      </c>
      <c r="AQ99" s="285">
        <f t="shared" si="133"/>
        <v>0</v>
      </c>
      <c r="AR99" s="284">
        <f t="shared" si="134"/>
        <v>0</v>
      </c>
      <c r="AS99" s="284">
        <f t="shared" si="135"/>
        <v>0</v>
      </c>
      <c r="AT99" s="284">
        <f t="shared" si="136"/>
        <v>0</v>
      </c>
      <c r="AU99" s="318">
        <f t="shared" si="137"/>
        <v>0</v>
      </c>
      <c r="AV99" s="318">
        <f t="shared" si="112"/>
        <v>0</v>
      </c>
      <c r="AW99" s="318">
        <f t="shared" si="138"/>
        <v>0</v>
      </c>
      <c r="AX99" s="318">
        <f t="shared" si="113"/>
        <v>0</v>
      </c>
      <c r="AY99" s="320">
        <f t="shared" si="139"/>
        <v>0</v>
      </c>
      <c r="AZ99" s="321">
        <f t="shared" si="114"/>
        <v>0</v>
      </c>
      <c r="BA99" s="321">
        <f t="shared" si="102"/>
        <v>0</v>
      </c>
      <c r="BB99" s="322">
        <f t="shared" si="115"/>
        <v>0</v>
      </c>
      <c r="BC99" s="323">
        <f t="shared" si="103"/>
        <v>0</v>
      </c>
      <c r="BD99" s="324">
        <f t="shared" si="104"/>
        <v>0</v>
      </c>
      <c r="BE99" s="325">
        <f t="shared" si="140"/>
        <v>0</v>
      </c>
      <c r="BF99" s="325">
        <f t="shared" si="105"/>
        <v>0</v>
      </c>
      <c r="BG99" s="325">
        <f t="shared" si="106"/>
        <v>0</v>
      </c>
      <c r="BH99" s="305">
        <f t="shared" si="107"/>
        <v>0</v>
      </c>
      <c r="BI99" s="298">
        <f t="shared" si="108"/>
        <v>0</v>
      </c>
      <c r="BJ99" s="298">
        <f t="shared" si="141"/>
        <v>0</v>
      </c>
      <c r="BK99" s="298">
        <f t="shared" si="109"/>
        <v>0</v>
      </c>
      <c r="BL99" s="298">
        <f t="shared" si="110"/>
        <v>0</v>
      </c>
    </row>
    <row r="100" spans="1:64" ht="15.75">
      <c r="A100" s="315"/>
      <c r="B100" s="266"/>
      <c r="C100" s="133"/>
      <c r="D100" s="111"/>
      <c r="E100" s="111"/>
      <c r="F100" s="111"/>
      <c r="G100" s="176"/>
      <c r="H100" s="176"/>
      <c r="I100" s="176"/>
      <c r="J100" s="176"/>
      <c r="K100" s="176"/>
      <c r="L100" s="267"/>
      <c r="M100" s="267">
        <f t="shared" si="116"/>
        <v>0</v>
      </c>
      <c r="N100" s="110"/>
      <c r="O100" s="168">
        <f t="shared" si="117"/>
        <v>0</v>
      </c>
      <c r="P100" s="168" t="str">
        <f t="shared" si="118"/>
        <v/>
      </c>
      <c r="Q100" s="107" t="str">
        <f t="shared" si="119"/>
        <v/>
      </c>
      <c r="R100" s="156" t="str">
        <f t="shared" si="120"/>
        <v/>
      </c>
      <c r="S100" s="101" t="str">
        <f t="shared" si="121"/>
        <v/>
      </c>
      <c r="T100" s="102" t="str">
        <f t="shared" si="122"/>
        <v/>
      </c>
      <c r="U100" s="102" t="str">
        <f t="shared" si="123"/>
        <v/>
      </c>
      <c r="V100" s="297">
        <f t="shared" si="93"/>
        <v>0</v>
      </c>
      <c r="W100" s="284"/>
      <c r="X100" s="284"/>
      <c r="Y100" s="299" t="str">
        <f t="shared" si="94"/>
        <v/>
      </c>
      <c r="Z100" s="298">
        <f t="shared" si="95"/>
        <v>0</v>
      </c>
      <c r="AA100" s="298">
        <f t="shared" si="96"/>
        <v>0</v>
      </c>
      <c r="AB100" s="298">
        <f t="shared" si="97"/>
        <v>0</v>
      </c>
      <c r="AC100" s="300">
        <f t="shared" si="98"/>
        <v>0</v>
      </c>
      <c r="AD100" s="300">
        <f t="shared" si="99"/>
        <v>0</v>
      </c>
      <c r="AE100" s="301">
        <f t="shared" si="111"/>
        <v>0</v>
      </c>
      <c r="AF100" s="301">
        <f t="shared" si="124"/>
        <v>0</v>
      </c>
      <c r="AG100" s="298">
        <f t="shared" si="125"/>
        <v>0</v>
      </c>
      <c r="AH100" s="302">
        <f t="shared" si="126"/>
        <v>0</v>
      </c>
      <c r="AI100" s="302">
        <f t="shared" si="127"/>
        <v>0</v>
      </c>
      <c r="AJ100" s="302">
        <f t="shared" si="128"/>
        <v>0</v>
      </c>
      <c r="AK100" s="303">
        <f t="shared" si="100"/>
        <v>0</v>
      </c>
      <c r="AL100" s="302">
        <f t="shared" si="101"/>
        <v>0</v>
      </c>
      <c r="AM100" s="304">
        <f t="shared" si="129"/>
        <v>0</v>
      </c>
      <c r="AN100" s="285">
        <f t="shared" si="130"/>
        <v>0</v>
      </c>
      <c r="AO100" s="303">
        <f t="shared" si="131"/>
        <v>0</v>
      </c>
      <c r="AP100" s="285">
        <f t="shared" si="132"/>
        <v>0</v>
      </c>
      <c r="AQ100" s="285">
        <f t="shared" si="133"/>
        <v>0</v>
      </c>
      <c r="AR100" s="284">
        <f t="shared" si="134"/>
        <v>0</v>
      </c>
      <c r="AS100" s="284">
        <f t="shared" si="135"/>
        <v>0</v>
      </c>
      <c r="AT100" s="284">
        <f t="shared" si="136"/>
        <v>0</v>
      </c>
      <c r="AU100" s="318">
        <f t="shared" si="137"/>
        <v>0</v>
      </c>
      <c r="AV100" s="318">
        <f t="shared" si="112"/>
        <v>0</v>
      </c>
      <c r="AW100" s="318">
        <f t="shared" si="138"/>
        <v>0</v>
      </c>
      <c r="AX100" s="318">
        <f t="shared" si="113"/>
        <v>0</v>
      </c>
      <c r="AY100" s="320">
        <f t="shared" si="139"/>
        <v>0</v>
      </c>
      <c r="AZ100" s="321">
        <f t="shared" si="114"/>
        <v>0</v>
      </c>
      <c r="BA100" s="321">
        <f t="shared" si="102"/>
        <v>0</v>
      </c>
      <c r="BB100" s="322">
        <f t="shared" si="115"/>
        <v>0</v>
      </c>
      <c r="BC100" s="323">
        <f t="shared" si="103"/>
        <v>0</v>
      </c>
      <c r="BD100" s="324">
        <f t="shared" si="104"/>
        <v>0</v>
      </c>
      <c r="BE100" s="325">
        <f t="shared" si="140"/>
        <v>0</v>
      </c>
      <c r="BF100" s="325">
        <f t="shared" si="105"/>
        <v>0</v>
      </c>
      <c r="BG100" s="325">
        <f t="shared" si="106"/>
        <v>0</v>
      </c>
      <c r="BH100" s="305">
        <f t="shared" si="107"/>
        <v>0</v>
      </c>
      <c r="BI100" s="298">
        <f t="shared" si="108"/>
        <v>0</v>
      </c>
      <c r="BJ100" s="298">
        <f t="shared" si="141"/>
        <v>0</v>
      </c>
      <c r="BK100" s="298">
        <f t="shared" si="109"/>
        <v>0</v>
      </c>
      <c r="BL100" s="298">
        <f t="shared" si="110"/>
        <v>0</v>
      </c>
    </row>
    <row r="101" spans="1:64" ht="15.75">
      <c r="A101" s="315"/>
      <c r="B101" s="266"/>
      <c r="C101" s="133"/>
      <c r="D101" s="111"/>
      <c r="E101" s="111"/>
      <c r="F101" s="111"/>
      <c r="G101" s="176"/>
      <c r="H101" s="176"/>
      <c r="I101" s="176"/>
      <c r="J101" s="176"/>
      <c r="K101" s="176"/>
      <c r="L101" s="267"/>
      <c r="M101" s="267">
        <f t="shared" si="116"/>
        <v>0</v>
      </c>
      <c r="N101" s="110"/>
      <c r="O101" s="168">
        <f t="shared" si="117"/>
        <v>0</v>
      </c>
      <c r="P101" s="168" t="str">
        <f t="shared" si="118"/>
        <v/>
      </c>
      <c r="Q101" s="107" t="str">
        <f t="shared" si="119"/>
        <v/>
      </c>
      <c r="R101" s="156" t="str">
        <f t="shared" si="120"/>
        <v/>
      </c>
      <c r="S101" s="101" t="str">
        <f t="shared" si="121"/>
        <v/>
      </c>
      <c r="T101" s="102" t="str">
        <f t="shared" si="122"/>
        <v/>
      </c>
      <c r="U101" s="102" t="str">
        <f t="shared" si="123"/>
        <v/>
      </c>
      <c r="V101" s="297">
        <f t="shared" si="93"/>
        <v>0</v>
      </c>
      <c r="W101" s="284"/>
      <c r="X101" s="284"/>
      <c r="Y101" s="299" t="str">
        <f t="shared" si="94"/>
        <v/>
      </c>
      <c r="Z101" s="298">
        <f t="shared" si="95"/>
        <v>0</v>
      </c>
      <c r="AA101" s="298">
        <f t="shared" si="96"/>
        <v>0</v>
      </c>
      <c r="AB101" s="298">
        <f t="shared" si="97"/>
        <v>0</v>
      </c>
      <c r="AC101" s="300">
        <f t="shared" si="98"/>
        <v>0</v>
      </c>
      <c r="AD101" s="300">
        <f t="shared" si="99"/>
        <v>0</v>
      </c>
      <c r="AE101" s="301">
        <f t="shared" si="111"/>
        <v>0</v>
      </c>
      <c r="AF101" s="301">
        <f t="shared" si="124"/>
        <v>0</v>
      </c>
      <c r="AG101" s="298">
        <f t="shared" si="125"/>
        <v>0</v>
      </c>
      <c r="AH101" s="302">
        <f t="shared" si="126"/>
        <v>0</v>
      </c>
      <c r="AI101" s="302">
        <f t="shared" si="127"/>
        <v>0</v>
      </c>
      <c r="AJ101" s="302">
        <f t="shared" si="128"/>
        <v>0</v>
      </c>
      <c r="AK101" s="303">
        <f t="shared" si="100"/>
        <v>0</v>
      </c>
      <c r="AL101" s="302">
        <f t="shared" si="101"/>
        <v>0</v>
      </c>
      <c r="AM101" s="304">
        <f t="shared" si="129"/>
        <v>0</v>
      </c>
      <c r="AN101" s="285">
        <f t="shared" si="130"/>
        <v>0</v>
      </c>
      <c r="AO101" s="303">
        <f t="shared" si="131"/>
        <v>0</v>
      </c>
      <c r="AP101" s="285">
        <f t="shared" si="132"/>
        <v>0</v>
      </c>
      <c r="AQ101" s="285">
        <f t="shared" si="133"/>
        <v>0</v>
      </c>
      <c r="AR101" s="284">
        <f t="shared" si="134"/>
        <v>0</v>
      </c>
      <c r="AS101" s="284">
        <f t="shared" si="135"/>
        <v>0</v>
      </c>
      <c r="AT101" s="284">
        <f t="shared" si="136"/>
        <v>0</v>
      </c>
      <c r="AU101" s="318">
        <f t="shared" si="137"/>
        <v>0</v>
      </c>
      <c r="AV101" s="318">
        <f t="shared" si="112"/>
        <v>0</v>
      </c>
      <c r="AW101" s="318">
        <f t="shared" si="138"/>
        <v>0</v>
      </c>
      <c r="AX101" s="318">
        <f t="shared" si="113"/>
        <v>0</v>
      </c>
      <c r="AY101" s="320">
        <f t="shared" si="139"/>
        <v>0</v>
      </c>
      <c r="AZ101" s="321">
        <f t="shared" si="114"/>
        <v>0</v>
      </c>
      <c r="BA101" s="321">
        <f t="shared" si="102"/>
        <v>0</v>
      </c>
      <c r="BB101" s="322">
        <f t="shared" si="115"/>
        <v>0</v>
      </c>
      <c r="BC101" s="323">
        <f t="shared" si="103"/>
        <v>0</v>
      </c>
      <c r="BD101" s="324">
        <f t="shared" si="104"/>
        <v>0</v>
      </c>
      <c r="BE101" s="325">
        <f t="shared" si="140"/>
        <v>0</v>
      </c>
      <c r="BF101" s="325">
        <f t="shared" si="105"/>
        <v>0</v>
      </c>
      <c r="BG101" s="325">
        <f t="shared" si="106"/>
        <v>0</v>
      </c>
      <c r="BH101" s="305">
        <f t="shared" si="107"/>
        <v>0</v>
      </c>
      <c r="BI101" s="298">
        <f t="shared" si="108"/>
        <v>0</v>
      </c>
      <c r="BJ101" s="298">
        <f t="shared" si="141"/>
        <v>0</v>
      </c>
      <c r="BK101" s="298">
        <f t="shared" si="109"/>
        <v>0</v>
      </c>
      <c r="BL101" s="298">
        <f t="shared" si="110"/>
        <v>0</v>
      </c>
    </row>
    <row r="102" spans="1:64" ht="15.75">
      <c r="A102" s="315"/>
      <c r="B102" s="266"/>
      <c r="C102" s="133"/>
      <c r="D102" s="111"/>
      <c r="E102" s="111"/>
      <c r="F102" s="111"/>
      <c r="G102" s="176"/>
      <c r="H102" s="176"/>
      <c r="I102" s="176"/>
      <c r="J102" s="176"/>
      <c r="K102" s="176"/>
      <c r="L102" s="267"/>
      <c r="M102" s="267">
        <f t="shared" si="116"/>
        <v>0</v>
      </c>
      <c r="N102" s="110"/>
      <c r="O102" s="168">
        <f t="shared" si="117"/>
        <v>0</v>
      </c>
      <c r="P102" s="168" t="str">
        <f t="shared" si="118"/>
        <v/>
      </c>
      <c r="Q102" s="107" t="str">
        <f t="shared" si="119"/>
        <v/>
      </c>
      <c r="R102" s="156" t="str">
        <f t="shared" si="120"/>
        <v/>
      </c>
      <c r="S102" s="101" t="str">
        <f t="shared" si="121"/>
        <v/>
      </c>
      <c r="T102" s="102" t="str">
        <f t="shared" si="122"/>
        <v/>
      </c>
      <c r="U102" s="102" t="str">
        <f t="shared" si="123"/>
        <v/>
      </c>
      <c r="V102" s="297">
        <f t="shared" si="93"/>
        <v>0</v>
      </c>
      <c r="W102" s="284"/>
      <c r="X102" s="284"/>
      <c r="Y102" s="299" t="str">
        <f t="shared" si="94"/>
        <v/>
      </c>
      <c r="Z102" s="298">
        <f t="shared" si="95"/>
        <v>0</v>
      </c>
      <c r="AA102" s="298">
        <f t="shared" si="96"/>
        <v>0</v>
      </c>
      <c r="AB102" s="298">
        <f t="shared" si="97"/>
        <v>0</v>
      </c>
      <c r="AC102" s="300">
        <f t="shared" si="98"/>
        <v>0</v>
      </c>
      <c r="AD102" s="300">
        <f t="shared" si="99"/>
        <v>0</v>
      </c>
      <c r="AE102" s="301">
        <f t="shared" si="111"/>
        <v>0</v>
      </c>
      <c r="AF102" s="301">
        <f t="shared" si="124"/>
        <v>0</v>
      </c>
      <c r="AG102" s="298">
        <f t="shared" si="125"/>
        <v>0</v>
      </c>
      <c r="AH102" s="302">
        <f t="shared" si="126"/>
        <v>0</v>
      </c>
      <c r="AI102" s="302">
        <f t="shared" si="127"/>
        <v>0</v>
      </c>
      <c r="AJ102" s="302">
        <f t="shared" si="128"/>
        <v>0</v>
      </c>
      <c r="AK102" s="303">
        <f t="shared" si="100"/>
        <v>0</v>
      </c>
      <c r="AL102" s="302">
        <f t="shared" si="101"/>
        <v>0</v>
      </c>
      <c r="AM102" s="304">
        <f t="shared" si="129"/>
        <v>0</v>
      </c>
      <c r="AN102" s="285">
        <f t="shared" si="130"/>
        <v>0</v>
      </c>
      <c r="AO102" s="303">
        <f t="shared" si="131"/>
        <v>0</v>
      </c>
      <c r="AP102" s="285">
        <f t="shared" si="132"/>
        <v>0</v>
      </c>
      <c r="AQ102" s="285">
        <f t="shared" si="133"/>
        <v>0</v>
      </c>
      <c r="AR102" s="284">
        <f t="shared" si="134"/>
        <v>0</v>
      </c>
      <c r="AS102" s="284">
        <f t="shared" si="135"/>
        <v>0</v>
      </c>
      <c r="AT102" s="284">
        <f t="shared" si="136"/>
        <v>0</v>
      </c>
      <c r="AU102" s="318">
        <f t="shared" si="137"/>
        <v>0</v>
      </c>
      <c r="AV102" s="318">
        <f t="shared" si="112"/>
        <v>0</v>
      </c>
      <c r="AW102" s="318">
        <f t="shared" si="138"/>
        <v>0</v>
      </c>
      <c r="AX102" s="318">
        <f t="shared" si="113"/>
        <v>0</v>
      </c>
      <c r="AY102" s="320">
        <f t="shared" si="139"/>
        <v>0</v>
      </c>
      <c r="AZ102" s="321">
        <f t="shared" si="114"/>
        <v>0</v>
      </c>
      <c r="BA102" s="321">
        <f t="shared" si="102"/>
        <v>0</v>
      </c>
      <c r="BB102" s="322">
        <f t="shared" si="115"/>
        <v>0</v>
      </c>
      <c r="BC102" s="323">
        <f t="shared" si="103"/>
        <v>0</v>
      </c>
      <c r="BD102" s="324">
        <f t="shared" si="104"/>
        <v>0</v>
      </c>
      <c r="BE102" s="325">
        <f t="shared" si="140"/>
        <v>0</v>
      </c>
      <c r="BF102" s="325">
        <f t="shared" si="105"/>
        <v>0</v>
      </c>
      <c r="BG102" s="325">
        <f t="shared" si="106"/>
        <v>0</v>
      </c>
      <c r="BH102" s="305">
        <f t="shared" si="107"/>
        <v>0</v>
      </c>
      <c r="BI102" s="298">
        <f t="shared" si="108"/>
        <v>0</v>
      </c>
      <c r="BJ102" s="298">
        <f t="shared" si="141"/>
        <v>0</v>
      </c>
      <c r="BK102" s="298">
        <f t="shared" si="109"/>
        <v>0</v>
      </c>
      <c r="BL102" s="298">
        <f t="shared" si="110"/>
        <v>0</v>
      </c>
    </row>
    <row r="103" spans="1:64" ht="15.75">
      <c r="A103" s="315"/>
      <c r="B103" s="266"/>
      <c r="C103" s="133"/>
      <c r="D103" s="111"/>
      <c r="E103" s="111"/>
      <c r="F103" s="111"/>
      <c r="G103" s="176"/>
      <c r="H103" s="176"/>
      <c r="I103" s="176"/>
      <c r="J103" s="176"/>
      <c r="K103" s="176"/>
      <c r="L103" s="267"/>
      <c r="M103" s="267">
        <f t="shared" si="116"/>
        <v>0</v>
      </c>
      <c r="N103" s="110"/>
      <c r="O103" s="168">
        <f t="shared" si="117"/>
        <v>0</v>
      </c>
      <c r="P103" s="168" t="str">
        <f t="shared" si="118"/>
        <v/>
      </c>
      <c r="Q103" s="107" t="str">
        <f t="shared" si="119"/>
        <v/>
      </c>
      <c r="R103" s="156" t="str">
        <f t="shared" si="120"/>
        <v/>
      </c>
      <c r="S103" s="101" t="str">
        <f t="shared" si="121"/>
        <v/>
      </c>
      <c r="T103" s="102" t="str">
        <f t="shared" si="122"/>
        <v/>
      </c>
      <c r="U103" s="102" t="str">
        <f t="shared" si="123"/>
        <v/>
      </c>
      <c r="V103" s="297">
        <f t="shared" si="93"/>
        <v>0</v>
      </c>
      <c r="W103" s="284"/>
      <c r="X103" s="284"/>
      <c r="Y103" s="299" t="str">
        <f t="shared" si="94"/>
        <v/>
      </c>
      <c r="Z103" s="298">
        <f t="shared" si="95"/>
        <v>0</v>
      </c>
      <c r="AA103" s="298">
        <f t="shared" si="96"/>
        <v>0</v>
      </c>
      <c r="AB103" s="298">
        <f t="shared" si="97"/>
        <v>0</v>
      </c>
      <c r="AC103" s="300">
        <f t="shared" si="98"/>
        <v>0</v>
      </c>
      <c r="AD103" s="300">
        <f t="shared" si="99"/>
        <v>0</v>
      </c>
      <c r="AE103" s="301">
        <f t="shared" si="111"/>
        <v>0</v>
      </c>
      <c r="AF103" s="301">
        <f t="shared" si="124"/>
        <v>0</v>
      </c>
      <c r="AG103" s="298">
        <f t="shared" si="125"/>
        <v>0</v>
      </c>
      <c r="AH103" s="302">
        <f t="shared" si="126"/>
        <v>0</v>
      </c>
      <c r="AI103" s="302">
        <f t="shared" si="127"/>
        <v>0</v>
      </c>
      <c r="AJ103" s="302">
        <f t="shared" si="128"/>
        <v>0</v>
      </c>
      <c r="AK103" s="303">
        <f t="shared" si="100"/>
        <v>0</v>
      </c>
      <c r="AL103" s="302">
        <f t="shared" si="101"/>
        <v>0</v>
      </c>
      <c r="AM103" s="304">
        <f t="shared" si="129"/>
        <v>0</v>
      </c>
      <c r="AN103" s="285">
        <f t="shared" si="130"/>
        <v>0</v>
      </c>
      <c r="AO103" s="303">
        <f t="shared" si="131"/>
        <v>0</v>
      </c>
      <c r="AP103" s="285">
        <f t="shared" si="132"/>
        <v>0</v>
      </c>
      <c r="AQ103" s="285">
        <f t="shared" si="133"/>
        <v>0</v>
      </c>
      <c r="AR103" s="284">
        <f t="shared" si="134"/>
        <v>0</v>
      </c>
      <c r="AS103" s="284">
        <f t="shared" si="135"/>
        <v>0</v>
      </c>
      <c r="AT103" s="284">
        <f t="shared" si="136"/>
        <v>0</v>
      </c>
      <c r="AU103" s="318">
        <f t="shared" si="137"/>
        <v>0</v>
      </c>
      <c r="AV103" s="318">
        <f t="shared" si="112"/>
        <v>0</v>
      </c>
      <c r="AW103" s="318">
        <f t="shared" si="138"/>
        <v>0</v>
      </c>
      <c r="AX103" s="318">
        <f t="shared" si="113"/>
        <v>0</v>
      </c>
      <c r="AY103" s="320">
        <f t="shared" si="139"/>
        <v>0</v>
      </c>
      <c r="AZ103" s="321">
        <f t="shared" si="114"/>
        <v>0</v>
      </c>
      <c r="BA103" s="321">
        <f t="shared" si="102"/>
        <v>0</v>
      </c>
      <c r="BB103" s="322">
        <f t="shared" si="115"/>
        <v>0</v>
      </c>
      <c r="BC103" s="323">
        <f t="shared" si="103"/>
        <v>0</v>
      </c>
      <c r="BD103" s="324">
        <f t="shared" si="104"/>
        <v>0</v>
      </c>
      <c r="BE103" s="325">
        <f t="shared" si="140"/>
        <v>0</v>
      </c>
      <c r="BF103" s="325">
        <f t="shared" si="105"/>
        <v>0</v>
      </c>
      <c r="BG103" s="325">
        <f t="shared" si="106"/>
        <v>0</v>
      </c>
      <c r="BH103" s="305">
        <f t="shared" si="107"/>
        <v>0</v>
      </c>
      <c r="BI103" s="298">
        <f t="shared" si="108"/>
        <v>0</v>
      </c>
      <c r="BJ103" s="298">
        <f t="shared" si="141"/>
        <v>0</v>
      </c>
      <c r="BK103" s="298">
        <f t="shared" si="109"/>
        <v>0</v>
      </c>
      <c r="BL103" s="298">
        <f t="shared" si="110"/>
        <v>0</v>
      </c>
    </row>
    <row r="104" spans="1:64" ht="15.75">
      <c r="A104" s="315"/>
      <c r="B104" s="266"/>
      <c r="C104" s="133"/>
      <c r="D104" s="111"/>
      <c r="E104" s="111"/>
      <c r="F104" s="111"/>
      <c r="G104" s="176"/>
      <c r="H104" s="176"/>
      <c r="I104" s="176"/>
      <c r="J104" s="176"/>
      <c r="K104" s="176"/>
      <c r="L104" s="267"/>
      <c r="M104" s="267">
        <f t="shared" si="116"/>
        <v>0</v>
      </c>
      <c r="N104" s="110"/>
      <c r="O104" s="168">
        <f t="shared" si="117"/>
        <v>0</v>
      </c>
      <c r="P104" s="168" t="str">
        <f t="shared" si="118"/>
        <v/>
      </c>
      <c r="Q104" s="107" t="str">
        <f t="shared" si="119"/>
        <v/>
      </c>
      <c r="R104" s="156" t="str">
        <f t="shared" si="120"/>
        <v/>
      </c>
      <c r="S104" s="101" t="str">
        <f t="shared" si="121"/>
        <v/>
      </c>
      <c r="T104" s="102" t="str">
        <f t="shared" si="122"/>
        <v/>
      </c>
      <c r="U104" s="102" t="str">
        <f t="shared" si="123"/>
        <v/>
      </c>
      <c r="V104" s="297">
        <f t="shared" si="93"/>
        <v>0</v>
      </c>
      <c r="W104" s="284"/>
      <c r="X104" s="284"/>
      <c r="Y104" s="299" t="str">
        <f t="shared" si="94"/>
        <v/>
      </c>
      <c r="Z104" s="298">
        <f t="shared" si="95"/>
        <v>0</v>
      </c>
      <c r="AA104" s="298">
        <f t="shared" si="96"/>
        <v>0</v>
      </c>
      <c r="AB104" s="298">
        <f t="shared" si="97"/>
        <v>0</v>
      </c>
      <c r="AC104" s="300">
        <f t="shared" si="98"/>
        <v>0</v>
      </c>
      <c r="AD104" s="300">
        <f t="shared" si="99"/>
        <v>0</v>
      </c>
      <c r="AE104" s="301">
        <f t="shared" si="111"/>
        <v>0</v>
      </c>
      <c r="AF104" s="301">
        <f t="shared" si="124"/>
        <v>0</v>
      </c>
      <c r="AG104" s="298">
        <f t="shared" si="125"/>
        <v>0</v>
      </c>
      <c r="AH104" s="302">
        <f t="shared" si="126"/>
        <v>0</v>
      </c>
      <c r="AI104" s="302">
        <f t="shared" si="127"/>
        <v>0</v>
      </c>
      <c r="AJ104" s="302">
        <f t="shared" si="128"/>
        <v>0</v>
      </c>
      <c r="AK104" s="303">
        <f t="shared" si="100"/>
        <v>0</v>
      </c>
      <c r="AL104" s="302">
        <f t="shared" si="101"/>
        <v>0</v>
      </c>
      <c r="AM104" s="304">
        <f t="shared" si="129"/>
        <v>0</v>
      </c>
      <c r="AN104" s="285">
        <f t="shared" si="130"/>
        <v>0</v>
      </c>
      <c r="AO104" s="303">
        <f t="shared" si="131"/>
        <v>0</v>
      </c>
      <c r="AP104" s="285">
        <f t="shared" si="132"/>
        <v>0</v>
      </c>
      <c r="AQ104" s="285">
        <f t="shared" si="133"/>
        <v>0</v>
      </c>
      <c r="AR104" s="284">
        <f t="shared" si="134"/>
        <v>0</v>
      </c>
      <c r="AS104" s="284">
        <f t="shared" si="135"/>
        <v>0</v>
      </c>
      <c r="AT104" s="284">
        <f t="shared" si="136"/>
        <v>0</v>
      </c>
      <c r="AU104" s="318">
        <f t="shared" si="137"/>
        <v>0</v>
      </c>
      <c r="AV104" s="318">
        <f t="shared" si="112"/>
        <v>0</v>
      </c>
      <c r="AW104" s="318">
        <f t="shared" si="138"/>
        <v>0</v>
      </c>
      <c r="AX104" s="318">
        <f t="shared" si="113"/>
        <v>0</v>
      </c>
      <c r="AY104" s="320">
        <f t="shared" si="139"/>
        <v>0</v>
      </c>
      <c r="AZ104" s="321">
        <f t="shared" si="114"/>
        <v>0</v>
      </c>
      <c r="BA104" s="321">
        <f t="shared" si="102"/>
        <v>0</v>
      </c>
      <c r="BB104" s="322">
        <f t="shared" si="115"/>
        <v>0</v>
      </c>
      <c r="BC104" s="323">
        <f t="shared" si="103"/>
        <v>0</v>
      </c>
      <c r="BD104" s="324">
        <f t="shared" si="104"/>
        <v>0</v>
      </c>
      <c r="BE104" s="325">
        <f t="shared" si="140"/>
        <v>0</v>
      </c>
      <c r="BF104" s="325">
        <f t="shared" si="105"/>
        <v>0</v>
      </c>
      <c r="BG104" s="325">
        <f t="shared" si="106"/>
        <v>0</v>
      </c>
      <c r="BH104" s="305">
        <f t="shared" si="107"/>
        <v>0</v>
      </c>
      <c r="BI104" s="298">
        <f t="shared" si="108"/>
        <v>0</v>
      </c>
      <c r="BJ104" s="298">
        <f t="shared" si="141"/>
        <v>0</v>
      </c>
      <c r="BK104" s="298">
        <f t="shared" si="109"/>
        <v>0</v>
      </c>
      <c r="BL104" s="298">
        <f t="shared" si="110"/>
        <v>0</v>
      </c>
    </row>
    <row r="105" spans="1:64" ht="15.75">
      <c r="A105" s="315"/>
      <c r="B105" s="266"/>
      <c r="C105" s="133"/>
      <c r="D105" s="111"/>
      <c r="E105" s="111"/>
      <c r="F105" s="111"/>
      <c r="G105" s="176"/>
      <c r="H105" s="176"/>
      <c r="I105" s="176"/>
      <c r="J105" s="176"/>
      <c r="K105" s="176"/>
      <c r="L105" s="267"/>
      <c r="M105" s="267">
        <f t="shared" si="116"/>
        <v>0</v>
      </c>
      <c r="N105" s="110"/>
      <c r="O105" s="168">
        <f t="shared" si="117"/>
        <v>0</v>
      </c>
      <c r="P105" s="168" t="str">
        <f t="shared" si="118"/>
        <v/>
      </c>
      <c r="Q105" s="107" t="str">
        <f t="shared" si="119"/>
        <v/>
      </c>
      <c r="R105" s="156" t="str">
        <f t="shared" si="120"/>
        <v/>
      </c>
      <c r="S105" s="101" t="str">
        <f t="shared" si="121"/>
        <v/>
      </c>
      <c r="T105" s="102" t="str">
        <f t="shared" si="122"/>
        <v/>
      </c>
      <c r="U105" s="102" t="str">
        <f t="shared" si="123"/>
        <v/>
      </c>
      <c r="V105" s="297">
        <f t="shared" si="93"/>
        <v>0</v>
      </c>
      <c r="W105" s="284"/>
      <c r="X105" s="284"/>
      <c r="Y105" s="299" t="str">
        <f t="shared" si="94"/>
        <v/>
      </c>
      <c r="Z105" s="298">
        <f t="shared" si="95"/>
        <v>0</v>
      </c>
      <c r="AA105" s="298">
        <f t="shared" si="96"/>
        <v>0</v>
      </c>
      <c r="AB105" s="298">
        <f t="shared" si="97"/>
        <v>0</v>
      </c>
      <c r="AC105" s="300">
        <f t="shared" si="98"/>
        <v>0</v>
      </c>
      <c r="AD105" s="300">
        <f t="shared" si="99"/>
        <v>0</v>
      </c>
      <c r="AE105" s="301">
        <f t="shared" si="111"/>
        <v>0</v>
      </c>
      <c r="AF105" s="301">
        <f t="shared" si="124"/>
        <v>0</v>
      </c>
      <c r="AG105" s="298">
        <f t="shared" si="125"/>
        <v>0</v>
      </c>
      <c r="AH105" s="302">
        <f t="shared" si="126"/>
        <v>0</v>
      </c>
      <c r="AI105" s="302">
        <f t="shared" si="127"/>
        <v>0</v>
      </c>
      <c r="AJ105" s="302">
        <f t="shared" si="128"/>
        <v>0</v>
      </c>
      <c r="AK105" s="303">
        <f t="shared" si="100"/>
        <v>0</v>
      </c>
      <c r="AL105" s="302">
        <f t="shared" si="101"/>
        <v>0</v>
      </c>
      <c r="AM105" s="304">
        <f t="shared" si="129"/>
        <v>0</v>
      </c>
      <c r="AN105" s="285">
        <f t="shared" si="130"/>
        <v>0</v>
      </c>
      <c r="AO105" s="303">
        <f t="shared" si="131"/>
        <v>0</v>
      </c>
      <c r="AP105" s="285">
        <f t="shared" si="132"/>
        <v>0</v>
      </c>
      <c r="AQ105" s="285">
        <f t="shared" si="133"/>
        <v>0</v>
      </c>
      <c r="AR105" s="284">
        <f t="shared" si="134"/>
        <v>0</v>
      </c>
      <c r="AS105" s="284">
        <f t="shared" si="135"/>
        <v>0</v>
      </c>
      <c r="AT105" s="284">
        <f t="shared" si="136"/>
        <v>0</v>
      </c>
      <c r="AU105" s="318">
        <f t="shared" si="137"/>
        <v>0</v>
      </c>
      <c r="AV105" s="318">
        <f t="shared" si="112"/>
        <v>0</v>
      </c>
      <c r="AW105" s="318">
        <f t="shared" si="138"/>
        <v>0</v>
      </c>
      <c r="AX105" s="318">
        <f t="shared" si="113"/>
        <v>0</v>
      </c>
      <c r="AY105" s="320">
        <f t="shared" si="139"/>
        <v>0</v>
      </c>
      <c r="AZ105" s="321">
        <f t="shared" si="114"/>
        <v>0</v>
      </c>
      <c r="BA105" s="321">
        <f t="shared" si="102"/>
        <v>0</v>
      </c>
      <c r="BB105" s="322">
        <f t="shared" si="115"/>
        <v>0</v>
      </c>
      <c r="BC105" s="323">
        <f t="shared" si="103"/>
        <v>0</v>
      </c>
      <c r="BD105" s="324">
        <f t="shared" si="104"/>
        <v>0</v>
      </c>
      <c r="BE105" s="325">
        <f t="shared" si="140"/>
        <v>0</v>
      </c>
      <c r="BF105" s="325">
        <f t="shared" si="105"/>
        <v>0</v>
      </c>
      <c r="BG105" s="325">
        <f t="shared" si="106"/>
        <v>0</v>
      </c>
      <c r="BH105" s="305">
        <f t="shared" si="107"/>
        <v>0</v>
      </c>
      <c r="BI105" s="298">
        <f t="shared" si="108"/>
        <v>0</v>
      </c>
      <c r="BJ105" s="298">
        <f t="shared" si="141"/>
        <v>0</v>
      </c>
      <c r="BK105" s="298">
        <f t="shared" si="109"/>
        <v>0</v>
      </c>
      <c r="BL105" s="298">
        <f t="shared" si="110"/>
        <v>0</v>
      </c>
    </row>
    <row r="106" spans="1:64" ht="15.75">
      <c r="A106" s="315"/>
      <c r="B106" s="266"/>
      <c r="C106" s="133"/>
      <c r="D106" s="111"/>
      <c r="E106" s="111"/>
      <c r="F106" s="111"/>
      <c r="G106" s="176"/>
      <c r="H106" s="176"/>
      <c r="I106" s="176"/>
      <c r="J106" s="176"/>
      <c r="K106" s="176"/>
      <c r="L106" s="267"/>
      <c r="M106" s="267">
        <f t="shared" si="116"/>
        <v>0</v>
      </c>
      <c r="N106" s="110"/>
      <c r="O106" s="168">
        <f t="shared" si="117"/>
        <v>0</v>
      </c>
      <c r="P106" s="168" t="str">
        <f t="shared" si="118"/>
        <v/>
      </c>
      <c r="Q106" s="107" t="str">
        <f t="shared" si="119"/>
        <v/>
      </c>
      <c r="R106" s="156" t="str">
        <f t="shared" si="120"/>
        <v/>
      </c>
      <c r="S106" s="101" t="str">
        <f t="shared" si="121"/>
        <v/>
      </c>
      <c r="T106" s="102" t="str">
        <f t="shared" si="122"/>
        <v/>
      </c>
      <c r="U106" s="102" t="str">
        <f t="shared" si="123"/>
        <v/>
      </c>
      <c r="V106" s="297">
        <f t="shared" si="93"/>
        <v>0</v>
      </c>
      <c r="W106" s="284"/>
      <c r="X106" s="284"/>
      <c r="Y106" s="299" t="str">
        <f t="shared" si="94"/>
        <v/>
      </c>
      <c r="Z106" s="298">
        <f t="shared" si="95"/>
        <v>0</v>
      </c>
      <c r="AA106" s="298">
        <f t="shared" si="96"/>
        <v>0</v>
      </c>
      <c r="AB106" s="298">
        <f t="shared" si="97"/>
        <v>0</v>
      </c>
      <c r="AC106" s="300">
        <f t="shared" si="98"/>
        <v>0</v>
      </c>
      <c r="AD106" s="300">
        <f t="shared" si="99"/>
        <v>0</v>
      </c>
      <c r="AE106" s="301">
        <f t="shared" si="111"/>
        <v>0</v>
      </c>
      <c r="AF106" s="301">
        <f t="shared" si="124"/>
        <v>0</v>
      </c>
      <c r="AG106" s="298">
        <f t="shared" si="125"/>
        <v>0</v>
      </c>
      <c r="AH106" s="302">
        <f t="shared" si="126"/>
        <v>0</v>
      </c>
      <c r="AI106" s="302">
        <f t="shared" si="127"/>
        <v>0</v>
      </c>
      <c r="AJ106" s="302">
        <f t="shared" si="128"/>
        <v>0</v>
      </c>
      <c r="AK106" s="303">
        <f t="shared" si="100"/>
        <v>0</v>
      </c>
      <c r="AL106" s="302">
        <f t="shared" si="101"/>
        <v>0</v>
      </c>
      <c r="AM106" s="304">
        <f t="shared" si="129"/>
        <v>0</v>
      </c>
      <c r="AN106" s="285">
        <f t="shared" si="130"/>
        <v>0</v>
      </c>
      <c r="AO106" s="303">
        <f t="shared" si="131"/>
        <v>0</v>
      </c>
      <c r="AP106" s="285">
        <f t="shared" si="132"/>
        <v>0</v>
      </c>
      <c r="AQ106" s="285">
        <f t="shared" si="133"/>
        <v>0</v>
      </c>
      <c r="AR106" s="284">
        <f t="shared" si="134"/>
        <v>0</v>
      </c>
      <c r="AS106" s="284">
        <f t="shared" si="135"/>
        <v>0</v>
      </c>
      <c r="AT106" s="284">
        <f t="shared" si="136"/>
        <v>0</v>
      </c>
      <c r="AU106" s="318">
        <f t="shared" si="137"/>
        <v>0</v>
      </c>
      <c r="AV106" s="318">
        <f t="shared" si="112"/>
        <v>0</v>
      </c>
      <c r="AW106" s="318">
        <f t="shared" si="138"/>
        <v>0</v>
      </c>
      <c r="AX106" s="318">
        <f t="shared" si="113"/>
        <v>0</v>
      </c>
      <c r="AY106" s="320">
        <f t="shared" si="139"/>
        <v>0</v>
      </c>
      <c r="AZ106" s="321">
        <f t="shared" si="114"/>
        <v>0</v>
      </c>
      <c r="BA106" s="321">
        <f t="shared" si="102"/>
        <v>0</v>
      </c>
      <c r="BB106" s="322">
        <f t="shared" si="115"/>
        <v>0</v>
      </c>
      <c r="BC106" s="323">
        <f t="shared" si="103"/>
        <v>0</v>
      </c>
      <c r="BD106" s="324">
        <f t="shared" si="104"/>
        <v>0</v>
      </c>
      <c r="BE106" s="325">
        <f t="shared" si="140"/>
        <v>0</v>
      </c>
      <c r="BF106" s="325">
        <f t="shared" si="105"/>
        <v>0</v>
      </c>
      <c r="BG106" s="325">
        <f t="shared" si="106"/>
        <v>0</v>
      </c>
      <c r="BH106" s="305">
        <f t="shared" si="107"/>
        <v>0</v>
      </c>
      <c r="BI106" s="298">
        <f t="shared" si="108"/>
        <v>0</v>
      </c>
      <c r="BJ106" s="298">
        <f t="shared" si="141"/>
        <v>0</v>
      </c>
      <c r="BK106" s="298">
        <f t="shared" si="109"/>
        <v>0</v>
      </c>
      <c r="BL106" s="298">
        <f t="shared" si="110"/>
        <v>0</v>
      </c>
    </row>
    <row r="107" spans="1:64" ht="15.75">
      <c r="A107" s="315"/>
      <c r="B107" s="266"/>
      <c r="C107" s="133"/>
      <c r="D107" s="111"/>
      <c r="E107" s="111"/>
      <c r="F107" s="111"/>
      <c r="G107" s="176"/>
      <c r="H107" s="176"/>
      <c r="I107" s="176"/>
      <c r="J107" s="176"/>
      <c r="K107" s="176"/>
      <c r="L107" s="267"/>
      <c r="M107" s="267">
        <f t="shared" si="116"/>
        <v>0</v>
      </c>
      <c r="N107" s="110"/>
      <c r="O107" s="168">
        <f t="shared" si="117"/>
        <v>0</v>
      </c>
      <c r="P107" s="168" t="str">
        <f t="shared" si="118"/>
        <v/>
      </c>
      <c r="Q107" s="107" t="str">
        <f t="shared" si="119"/>
        <v/>
      </c>
      <c r="R107" s="156" t="str">
        <f t="shared" si="120"/>
        <v/>
      </c>
      <c r="S107" s="101" t="str">
        <f t="shared" si="121"/>
        <v/>
      </c>
      <c r="T107" s="102" t="str">
        <f t="shared" si="122"/>
        <v/>
      </c>
      <c r="U107" s="102" t="str">
        <f t="shared" si="123"/>
        <v/>
      </c>
      <c r="V107" s="297">
        <f t="shared" si="93"/>
        <v>0</v>
      </c>
      <c r="W107" s="284"/>
      <c r="X107" s="284"/>
      <c r="Y107" s="299" t="str">
        <f t="shared" si="94"/>
        <v/>
      </c>
      <c r="Z107" s="298">
        <f t="shared" si="95"/>
        <v>0</v>
      </c>
      <c r="AA107" s="298">
        <f t="shared" si="96"/>
        <v>0</v>
      </c>
      <c r="AB107" s="298">
        <f t="shared" si="97"/>
        <v>0</v>
      </c>
      <c r="AC107" s="300">
        <f t="shared" si="98"/>
        <v>0</v>
      </c>
      <c r="AD107" s="300">
        <f t="shared" si="99"/>
        <v>0</v>
      </c>
      <c r="AE107" s="301">
        <f t="shared" si="111"/>
        <v>0</v>
      </c>
      <c r="AF107" s="301">
        <f t="shared" si="124"/>
        <v>0</v>
      </c>
      <c r="AG107" s="298">
        <f t="shared" si="125"/>
        <v>0</v>
      </c>
      <c r="AH107" s="302">
        <f t="shared" si="126"/>
        <v>0</v>
      </c>
      <c r="AI107" s="302">
        <f t="shared" si="127"/>
        <v>0</v>
      </c>
      <c r="AJ107" s="302">
        <f t="shared" si="128"/>
        <v>0</v>
      </c>
      <c r="AK107" s="303">
        <f t="shared" si="100"/>
        <v>0</v>
      </c>
      <c r="AL107" s="302">
        <f t="shared" si="101"/>
        <v>0</v>
      </c>
      <c r="AM107" s="304">
        <f t="shared" si="129"/>
        <v>0</v>
      </c>
      <c r="AN107" s="285">
        <f t="shared" si="130"/>
        <v>0</v>
      </c>
      <c r="AO107" s="303">
        <f t="shared" si="131"/>
        <v>0</v>
      </c>
      <c r="AP107" s="285">
        <f t="shared" si="132"/>
        <v>0</v>
      </c>
      <c r="AQ107" s="285">
        <f t="shared" si="133"/>
        <v>0</v>
      </c>
      <c r="AR107" s="284">
        <f t="shared" si="134"/>
        <v>0</v>
      </c>
      <c r="AS107" s="284">
        <f t="shared" si="135"/>
        <v>0</v>
      </c>
      <c r="AT107" s="284">
        <f t="shared" si="136"/>
        <v>0</v>
      </c>
      <c r="AU107" s="318">
        <f t="shared" si="137"/>
        <v>0</v>
      </c>
      <c r="AV107" s="318">
        <f t="shared" si="112"/>
        <v>0</v>
      </c>
      <c r="AW107" s="318">
        <f t="shared" si="138"/>
        <v>0</v>
      </c>
      <c r="AX107" s="318">
        <f t="shared" si="113"/>
        <v>0</v>
      </c>
      <c r="AY107" s="320">
        <f t="shared" si="139"/>
        <v>0</v>
      </c>
      <c r="AZ107" s="321">
        <f t="shared" si="114"/>
        <v>0</v>
      </c>
      <c r="BA107" s="321">
        <f t="shared" si="102"/>
        <v>0</v>
      </c>
      <c r="BB107" s="322">
        <f t="shared" si="115"/>
        <v>0</v>
      </c>
      <c r="BC107" s="323">
        <f t="shared" si="103"/>
        <v>0</v>
      </c>
      <c r="BD107" s="324">
        <f t="shared" si="104"/>
        <v>0</v>
      </c>
      <c r="BE107" s="325">
        <f t="shared" si="140"/>
        <v>0</v>
      </c>
      <c r="BF107" s="325">
        <f t="shared" si="105"/>
        <v>0</v>
      </c>
      <c r="BG107" s="325">
        <f t="shared" si="106"/>
        <v>0</v>
      </c>
      <c r="BH107" s="305">
        <f t="shared" si="107"/>
        <v>0</v>
      </c>
      <c r="BI107" s="298">
        <f t="shared" si="108"/>
        <v>0</v>
      </c>
      <c r="BJ107" s="298">
        <f t="shared" si="141"/>
        <v>0</v>
      </c>
      <c r="BK107" s="298">
        <f t="shared" si="109"/>
        <v>0</v>
      </c>
      <c r="BL107" s="298">
        <f t="shared" si="110"/>
        <v>0</v>
      </c>
    </row>
    <row r="108" spans="1:64" ht="15.75">
      <c r="A108" s="315"/>
      <c r="B108" s="266"/>
      <c r="C108" s="133"/>
      <c r="D108" s="111"/>
      <c r="E108" s="111"/>
      <c r="F108" s="111"/>
      <c r="G108" s="176"/>
      <c r="H108" s="176"/>
      <c r="I108" s="176"/>
      <c r="J108" s="176"/>
      <c r="K108" s="176"/>
      <c r="L108" s="267"/>
      <c r="M108" s="267">
        <f t="shared" si="116"/>
        <v>0</v>
      </c>
      <c r="N108" s="110"/>
      <c r="O108" s="168">
        <f t="shared" si="117"/>
        <v>0</v>
      </c>
      <c r="P108" s="168" t="str">
        <f t="shared" si="118"/>
        <v/>
      </c>
      <c r="Q108" s="107" t="str">
        <f t="shared" si="119"/>
        <v/>
      </c>
      <c r="R108" s="156" t="str">
        <f t="shared" si="120"/>
        <v/>
      </c>
      <c r="S108" s="101" t="str">
        <f t="shared" si="121"/>
        <v/>
      </c>
      <c r="T108" s="102" t="str">
        <f t="shared" si="122"/>
        <v/>
      </c>
      <c r="U108" s="102" t="str">
        <f t="shared" si="123"/>
        <v/>
      </c>
      <c r="V108" s="297">
        <f t="shared" si="93"/>
        <v>0</v>
      </c>
      <c r="W108" s="284"/>
      <c r="X108" s="284"/>
      <c r="Y108" s="299" t="str">
        <f t="shared" si="94"/>
        <v/>
      </c>
      <c r="Z108" s="298">
        <f t="shared" si="95"/>
        <v>0</v>
      </c>
      <c r="AA108" s="298">
        <f t="shared" si="96"/>
        <v>0</v>
      </c>
      <c r="AB108" s="298">
        <f t="shared" si="97"/>
        <v>0</v>
      </c>
      <c r="AC108" s="300">
        <f t="shared" si="98"/>
        <v>0</v>
      </c>
      <c r="AD108" s="300">
        <f t="shared" si="99"/>
        <v>0</v>
      </c>
      <c r="AE108" s="301">
        <f t="shared" si="111"/>
        <v>0</v>
      </c>
      <c r="AF108" s="301">
        <f t="shared" si="124"/>
        <v>0</v>
      </c>
      <c r="AG108" s="298">
        <f t="shared" si="125"/>
        <v>0</v>
      </c>
      <c r="AH108" s="302">
        <f t="shared" si="126"/>
        <v>0</v>
      </c>
      <c r="AI108" s="302">
        <f t="shared" si="127"/>
        <v>0</v>
      </c>
      <c r="AJ108" s="302">
        <f t="shared" si="128"/>
        <v>0</v>
      </c>
      <c r="AK108" s="303">
        <f t="shared" si="100"/>
        <v>0</v>
      </c>
      <c r="AL108" s="302">
        <f t="shared" si="101"/>
        <v>0</v>
      </c>
      <c r="AM108" s="304">
        <f t="shared" si="129"/>
        <v>0</v>
      </c>
      <c r="AN108" s="285">
        <f t="shared" si="130"/>
        <v>0</v>
      </c>
      <c r="AO108" s="303">
        <f t="shared" si="131"/>
        <v>0</v>
      </c>
      <c r="AP108" s="285">
        <f t="shared" si="132"/>
        <v>0</v>
      </c>
      <c r="AQ108" s="285">
        <f t="shared" si="133"/>
        <v>0</v>
      </c>
      <c r="AR108" s="284">
        <f t="shared" si="134"/>
        <v>0</v>
      </c>
      <c r="AS108" s="284">
        <f t="shared" si="135"/>
        <v>0</v>
      </c>
      <c r="AT108" s="284">
        <f t="shared" si="136"/>
        <v>0</v>
      </c>
      <c r="AU108" s="318">
        <f t="shared" si="137"/>
        <v>0</v>
      </c>
      <c r="AV108" s="318">
        <f t="shared" si="112"/>
        <v>0</v>
      </c>
      <c r="AW108" s="318">
        <f t="shared" si="138"/>
        <v>0</v>
      </c>
      <c r="AX108" s="318">
        <f t="shared" si="113"/>
        <v>0</v>
      </c>
      <c r="AY108" s="320">
        <f t="shared" si="139"/>
        <v>0</v>
      </c>
      <c r="AZ108" s="321">
        <f t="shared" si="114"/>
        <v>0</v>
      </c>
      <c r="BA108" s="321">
        <f t="shared" si="102"/>
        <v>0</v>
      </c>
      <c r="BB108" s="322">
        <f t="shared" si="115"/>
        <v>0</v>
      </c>
      <c r="BC108" s="323">
        <f t="shared" si="103"/>
        <v>0</v>
      </c>
      <c r="BD108" s="324">
        <f t="shared" si="104"/>
        <v>0</v>
      </c>
      <c r="BE108" s="325">
        <f t="shared" si="140"/>
        <v>0</v>
      </c>
      <c r="BF108" s="325">
        <f t="shared" si="105"/>
        <v>0</v>
      </c>
      <c r="BG108" s="325">
        <f t="shared" si="106"/>
        <v>0</v>
      </c>
      <c r="BH108" s="305">
        <f t="shared" si="107"/>
        <v>0</v>
      </c>
      <c r="BI108" s="298">
        <f t="shared" si="108"/>
        <v>0</v>
      </c>
      <c r="BJ108" s="298">
        <f t="shared" si="141"/>
        <v>0</v>
      </c>
      <c r="BK108" s="298">
        <f t="shared" si="109"/>
        <v>0</v>
      </c>
      <c r="BL108" s="298">
        <f t="shared" si="110"/>
        <v>0</v>
      </c>
    </row>
    <row r="109" spans="1:64" ht="15.75">
      <c r="A109" s="315"/>
      <c r="B109" s="266"/>
      <c r="C109" s="133"/>
      <c r="D109" s="111"/>
      <c r="E109" s="111"/>
      <c r="F109" s="111"/>
      <c r="G109" s="176"/>
      <c r="H109" s="176"/>
      <c r="I109" s="176"/>
      <c r="J109" s="176"/>
      <c r="K109" s="176"/>
      <c r="L109" s="267"/>
      <c r="M109" s="267">
        <f t="shared" si="116"/>
        <v>0</v>
      </c>
      <c r="N109" s="110"/>
      <c r="O109" s="168">
        <f t="shared" si="117"/>
        <v>0</v>
      </c>
      <c r="P109" s="168" t="str">
        <f t="shared" si="118"/>
        <v/>
      </c>
      <c r="Q109" s="107" t="str">
        <f t="shared" si="119"/>
        <v/>
      </c>
      <c r="R109" s="156" t="str">
        <f t="shared" si="120"/>
        <v/>
      </c>
      <c r="S109" s="101" t="str">
        <f t="shared" si="121"/>
        <v/>
      </c>
      <c r="T109" s="102" t="str">
        <f t="shared" si="122"/>
        <v/>
      </c>
      <c r="U109" s="102" t="str">
        <f t="shared" si="123"/>
        <v/>
      </c>
      <c r="V109" s="297">
        <f t="shared" si="93"/>
        <v>0</v>
      </c>
      <c r="W109" s="284"/>
      <c r="X109" s="284"/>
      <c r="Y109" s="299" t="str">
        <f t="shared" si="94"/>
        <v/>
      </c>
      <c r="Z109" s="298">
        <f t="shared" si="95"/>
        <v>0</v>
      </c>
      <c r="AA109" s="298">
        <f t="shared" si="96"/>
        <v>0</v>
      </c>
      <c r="AB109" s="298">
        <f t="shared" si="97"/>
        <v>0</v>
      </c>
      <c r="AC109" s="300">
        <f t="shared" si="98"/>
        <v>0</v>
      </c>
      <c r="AD109" s="300">
        <f t="shared" si="99"/>
        <v>0</v>
      </c>
      <c r="AE109" s="301">
        <f t="shared" si="111"/>
        <v>0</v>
      </c>
      <c r="AF109" s="301">
        <f t="shared" si="124"/>
        <v>0</v>
      </c>
      <c r="AG109" s="298">
        <f t="shared" si="125"/>
        <v>0</v>
      </c>
      <c r="AH109" s="302">
        <f t="shared" si="126"/>
        <v>0</v>
      </c>
      <c r="AI109" s="302">
        <f t="shared" si="127"/>
        <v>0</v>
      </c>
      <c r="AJ109" s="302">
        <f t="shared" si="128"/>
        <v>0</v>
      </c>
      <c r="AK109" s="303">
        <f t="shared" si="100"/>
        <v>0</v>
      </c>
      <c r="AL109" s="302">
        <f t="shared" si="101"/>
        <v>0</v>
      </c>
      <c r="AM109" s="304">
        <f t="shared" si="129"/>
        <v>0</v>
      </c>
      <c r="AN109" s="285">
        <f t="shared" si="130"/>
        <v>0</v>
      </c>
      <c r="AO109" s="303">
        <f t="shared" si="131"/>
        <v>0</v>
      </c>
      <c r="AP109" s="285">
        <f t="shared" si="132"/>
        <v>0</v>
      </c>
      <c r="AQ109" s="285">
        <f t="shared" si="133"/>
        <v>0</v>
      </c>
      <c r="AR109" s="284">
        <f t="shared" si="134"/>
        <v>0</v>
      </c>
      <c r="AS109" s="284">
        <f t="shared" si="135"/>
        <v>0</v>
      </c>
      <c r="AT109" s="284">
        <f t="shared" si="136"/>
        <v>0</v>
      </c>
      <c r="AU109" s="318">
        <f t="shared" si="137"/>
        <v>0</v>
      </c>
      <c r="AV109" s="318">
        <f t="shared" si="112"/>
        <v>0</v>
      </c>
      <c r="AW109" s="318">
        <f t="shared" si="138"/>
        <v>0</v>
      </c>
      <c r="AX109" s="318">
        <f t="shared" si="113"/>
        <v>0</v>
      </c>
      <c r="AY109" s="320">
        <f t="shared" si="139"/>
        <v>0</v>
      </c>
      <c r="AZ109" s="321">
        <f t="shared" si="114"/>
        <v>0</v>
      </c>
      <c r="BA109" s="321">
        <f t="shared" si="102"/>
        <v>0</v>
      </c>
      <c r="BB109" s="322">
        <f t="shared" si="115"/>
        <v>0</v>
      </c>
      <c r="BC109" s="323">
        <f t="shared" si="103"/>
        <v>0</v>
      </c>
      <c r="BD109" s="324">
        <f t="shared" si="104"/>
        <v>0</v>
      </c>
      <c r="BE109" s="325">
        <f t="shared" si="140"/>
        <v>0</v>
      </c>
      <c r="BF109" s="325">
        <f t="shared" si="105"/>
        <v>0</v>
      </c>
      <c r="BG109" s="325">
        <f t="shared" si="106"/>
        <v>0</v>
      </c>
      <c r="BH109" s="305">
        <f t="shared" si="107"/>
        <v>0</v>
      </c>
      <c r="BI109" s="298">
        <f t="shared" si="108"/>
        <v>0</v>
      </c>
      <c r="BJ109" s="298">
        <f t="shared" si="141"/>
        <v>0</v>
      </c>
      <c r="BK109" s="298">
        <f t="shared" si="109"/>
        <v>0</v>
      </c>
      <c r="BL109" s="298">
        <f t="shared" si="110"/>
        <v>0</v>
      </c>
    </row>
    <row r="110" spans="1:64" ht="15.75">
      <c r="A110" s="315"/>
      <c r="B110" s="266"/>
      <c r="C110" s="133"/>
      <c r="D110" s="111"/>
      <c r="E110" s="111"/>
      <c r="F110" s="111"/>
      <c r="G110" s="176"/>
      <c r="H110" s="176"/>
      <c r="I110" s="176"/>
      <c r="J110" s="176"/>
      <c r="K110" s="176"/>
      <c r="L110" s="267"/>
      <c r="M110" s="267">
        <f t="shared" si="116"/>
        <v>0</v>
      </c>
      <c r="N110" s="110"/>
      <c r="O110" s="168">
        <f t="shared" si="117"/>
        <v>0</v>
      </c>
      <c r="P110" s="168" t="str">
        <f t="shared" si="118"/>
        <v/>
      </c>
      <c r="Q110" s="107" t="str">
        <f t="shared" si="119"/>
        <v/>
      </c>
      <c r="R110" s="156" t="str">
        <f t="shared" si="120"/>
        <v/>
      </c>
      <c r="S110" s="101" t="str">
        <f t="shared" si="121"/>
        <v/>
      </c>
      <c r="T110" s="102" t="str">
        <f t="shared" si="122"/>
        <v/>
      </c>
      <c r="U110" s="102" t="str">
        <f t="shared" si="123"/>
        <v/>
      </c>
      <c r="V110" s="297">
        <f t="shared" si="93"/>
        <v>0</v>
      </c>
      <c r="W110" s="284"/>
      <c r="X110" s="284"/>
      <c r="Y110" s="299" t="str">
        <f t="shared" si="94"/>
        <v/>
      </c>
      <c r="Z110" s="298">
        <f t="shared" si="95"/>
        <v>0</v>
      </c>
      <c r="AA110" s="298">
        <f t="shared" si="96"/>
        <v>0</v>
      </c>
      <c r="AB110" s="298">
        <f t="shared" si="97"/>
        <v>0</v>
      </c>
      <c r="AC110" s="300">
        <f t="shared" si="98"/>
        <v>0</v>
      </c>
      <c r="AD110" s="300">
        <f t="shared" si="99"/>
        <v>0</v>
      </c>
      <c r="AE110" s="301">
        <f t="shared" si="111"/>
        <v>0</v>
      </c>
      <c r="AF110" s="301">
        <f t="shared" si="124"/>
        <v>0</v>
      </c>
      <c r="AG110" s="298">
        <f t="shared" si="125"/>
        <v>0</v>
      </c>
      <c r="AH110" s="302">
        <f t="shared" si="126"/>
        <v>0</v>
      </c>
      <c r="AI110" s="302">
        <f t="shared" si="127"/>
        <v>0</v>
      </c>
      <c r="AJ110" s="302">
        <f t="shared" si="128"/>
        <v>0</v>
      </c>
      <c r="AK110" s="303">
        <f t="shared" si="100"/>
        <v>0</v>
      </c>
      <c r="AL110" s="302">
        <f t="shared" si="101"/>
        <v>0</v>
      </c>
      <c r="AM110" s="304">
        <f t="shared" si="129"/>
        <v>0</v>
      </c>
      <c r="AN110" s="285">
        <f t="shared" si="130"/>
        <v>0</v>
      </c>
      <c r="AO110" s="303">
        <f t="shared" si="131"/>
        <v>0</v>
      </c>
      <c r="AP110" s="285">
        <f t="shared" si="132"/>
        <v>0</v>
      </c>
      <c r="AQ110" s="285">
        <f t="shared" si="133"/>
        <v>0</v>
      </c>
      <c r="AR110" s="284">
        <f t="shared" si="134"/>
        <v>0</v>
      </c>
      <c r="AS110" s="284">
        <f t="shared" si="135"/>
        <v>0</v>
      </c>
      <c r="AT110" s="284">
        <f t="shared" si="136"/>
        <v>0</v>
      </c>
      <c r="AU110" s="318">
        <f t="shared" si="137"/>
        <v>0</v>
      </c>
      <c r="AV110" s="318">
        <f t="shared" si="112"/>
        <v>0</v>
      </c>
      <c r="AW110" s="318">
        <f t="shared" si="138"/>
        <v>0</v>
      </c>
      <c r="AX110" s="318">
        <f t="shared" si="113"/>
        <v>0</v>
      </c>
      <c r="AY110" s="320">
        <f t="shared" si="139"/>
        <v>0</v>
      </c>
      <c r="AZ110" s="321">
        <f t="shared" si="114"/>
        <v>0</v>
      </c>
      <c r="BA110" s="321">
        <f t="shared" si="102"/>
        <v>0</v>
      </c>
      <c r="BB110" s="322">
        <f t="shared" si="115"/>
        <v>0</v>
      </c>
      <c r="BC110" s="323">
        <f t="shared" si="103"/>
        <v>0</v>
      </c>
      <c r="BD110" s="324">
        <f t="shared" si="104"/>
        <v>0</v>
      </c>
      <c r="BE110" s="325">
        <f t="shared" si="140"/>
        <v>0</v>
      </c>
      <c r="BF110" s="325">
        <f t="shared" si="105"/>
        <v>0</v>
      </c>
      <c r="BG110" s="325">
        <f t="shared" si="106"/>
        <v>0</v>
      </c>
      <c r="BH110" s="305">
        <f t="shared" si="107"/>
        <v>0</v>
      </c>
      <c r="BI110" s="298">
        <f t="shared" si="108"/>
        <v>0</v>
      </c>
      <c r="BJ110" s="298">
        <f t="shared" si="141"/>
        <v>0</v>
      </c>
      <c r="BK110" s="298">
        <f t="shared" si="109"/>
        <v>0</v>
      </c>
      <c r="BL110" s="298">
        <f t="shared" si="110"/>
        <v>0</v>
      </c>
    </row>
    <row r="111" spans="1:64" ht="15.75">
      <c r="A111" s="315"/>
      <c r="B111" s="266"/>
      <c r="C111" s="133"/>
      <c r="D111" s="111"/>
      <c r="E111" s="111"/>
      <c r="F111" s="111"/>
      <c r="G111" s="176"/>
      <c r="H111" s="176"/>
      <c r="I111" s="176"/>
      <c r="J111" s="176"/>
      <c r="K111" s="176"/>
      <c r="L111" s="267"/>
      <c r="M111" s="267">
        <f t="shared" si="116"/>
        <v>0</v>
      </c>
      <c r="N111" s="110"/>
      <c r="O111" s="168">
        <f t="shared" si="117"/>
        <v>0</v>
      </c>
      <c r="P111" s="168" t="str">
        <f t="shared" si="118"/>
        <v/>
      </c>
      <c r="Q111" s="107" t="str">
        <f t="shared" si="119"/>
        <v/>
      </c>
      <c r="R111" s="156" t="str">
        <f t="shared" si="120"/>
        <v/>
      </c>
      <c r="S111" s="101" t="str">
        <f t="shared" si="121"/>
        <v/>
      </c>
      <c r="T111" s="102" t="str">
        <f t="shared" si="122"/>
        <v/>
      </c>
      <c r="U111" s="102" t="str">
        <f t="shared" si="123"/>
        <v/>
      </c>
      <c r="V111" s="297">
        <f t="shared" si="93"/>
        <v>0</v>
      </c>
      <c r="W111" s="284"/>
      <c r="X111" s="284"/>
      <c r="Y111" s="299" t="str">
        <f t="shared" si="94"/>
        <v/>
      </c>
      <c r="Z111" s="298">
        <f t="shared" si="95"/>
        <v>0</v>
      </c>
      <c r="AA111" s="298">
        <f t="shared" si="96"/>
        <v>0</v>
      </c>
      <c r="AB111" s="298">
        <f t="shared" si="97"/>
        <v>0</v>
      </c>
      <c r="AC111" s="300">
        <f t="shared" si="98"/>
        <v>0</v>
      </c>
      <c r="AD111" s="300">
        <f t="shared" si="99"/>
        <v>0</v>
      </c>
      <c r="AE111" s="301">
        <f t="shared" si="111"/>
        <v>0</v>
      </c>
      <c r="AF111" s="301">
        <f t="shared" si="124"/>
        <v>0</v>
      </c>
      <c r="AG111" s="298">
        <f t="shared" si="125"/>
        <v>0</v>
      </c>
      <c r="AH111" s="302">
        <f t="shared" si="126"/>
        <v>0</v>
      </c>
      <c r="AI111" s="302">
        <f t="shared" si="127"/>
        <v>0</v>
      </c>
      <c r="AJ111" s="302">
        <f t="shared" si="128"/>
        <v>0</v>
      </c>
      <c r="AK111" s="303">
        <f t="shared" si="100"/>
        <v>0</v>
      </c>
      <c r="AL111" s="302">
        <f t="shared" si="101"/>
        <v>0</v>
      </c>
      <c r="AM111" s="304">
        <f t="shared" si="129"/>
        <v>0</v>
      </c>
      <c r="AN111" s="285">
        <f t="shared" si="130"/>
        <v>0</v>
      </c>
      <c r="AO111" s="303">
        <f t="shared" si="131"/>
        <v>0</v>
      </c>
      <c r="AP111" s="285">
        <f t="shared" si="132"/>
        <v>0</v>
      </c>
      <c r="AQ111" s="285">
        <f t="shared" si="133"/>
        <v>0</v>
      </c>
      <c r="AR111" s="284">
        <f t="shared" si="134"/>
        <v>0</v>
      </c>
      <c r="AS111" s="284">
        <f t="shared" si="135"/>
        <v>0</v>
      </c>
      <c r="AT111" s="284">
        <f t="shared" si="136"/>
        <v>0</v>
      </c>
      <c r="AU111" s="318">
        <f t="shared" si="137"/>
        <v>0</v>
      </c>
      <c r="AV111" s="318">
        <f t="shared" si="112"/>
        <v>0</v>
      </c>
      <c r="AW111" s="318">
        <f t="shared" si="138"/>
        <v>0</v>
      </c>
      <c r="AX111" s="318">
        <f t="shared" si="113"/>
        <v>0</v>
      </c>
      <c r="AY111" s="320">
        <f t="shared" si="139"/>
        <v>0</v>
      </c>
      <c r="AZ111" s="321">
        <f t="shared" si="114"/>
        <v>0</v>
      </c>
      <c r="BA111" s="321">
        <f t="shared" si="102"/>
        <v>0</v>
      </c>
      <c r="BB111" s="322">
        <f t="shared" si="115"/>
        <v>0</v>
      </c>
      <c r="BC111" s="323">
        <f t="shared" si="103"/>
        <v>0</v>
      </c>
      <c r="BD111" s="324">
        <f t="shared" si="104"/>
        <v>0</v>
      </c>
      <c r="BE111" s="325">
        <f t="shared" si="140"/>
        <v>0</v>
      </c>
      <c r="BF111" s="325">
        <f t="shared" si="105"/>
        <v>0</v>
      </c>
      <c r="BG111" s="325">
        <f t="shared" si="106"/>
        <v>0</v>
      </c>
      <c r="BH111" s="305">
        <f t="shared" si="107"/>
        <v>0</v>
      </c>
      <c r="BI111" s="298">
        <f t="shared" si="108"/>
        <v>0</v>
      </c>
      <c r="BJ111" s="298">
        <f t="shared" si="141"/>
        <v>0</v>
      </c>
      <c r="BK111" s="298">
        <f t="shared" si="109"/>
        <v>0</v>
      </c>
      <c r="BL111" s="298">
        <f t="shared" si="110"/>
        <v>0</v>
      </c>
    </row>
    <row r="112" spans="1:64" ht="15.75">
      <c r="A112" s="315"/>
      <c r="B112" s="266"/>
      <c r="C112" s="133"/>
      <c r="D112" s="111"/>
      <c r="E112" s="111"/>
      <c r="F112" s="111"/>
      <c r="G112" s="176"/>
      <c r="H112" s="176"/>
      <c r="I112" s="176"/>
      <c r="J112" s="176"/>
      <c r="K112" s="176"/>
      <c r="L112" s="267"/>
      <c r="M112" s="267">
        <f t="shared" si="116"/>
        <v>0</v>
      </c>
      <c r="N112" s="110"/>
      <c r="O112" s="168">
        <f t="shared" si="117"/>
        <v>0</v>
      </c>
      <c r="P112" s="168" t="str">
        <f t="shared" si="118"/>
        <v/>
      </c>
      <c r="Q112" s="107" t="str">
        <f t="shared" si="119"/>
        <v/>
      </c>
      <c r="R112" s="156" t="str">
        <f t="shared" si="120"/>
        <v/>
      </c>
      <c r="S112" s="101" t="str">
        <f t="shared" si="121"/>
        <v/>
      </c>
      <c r="T112" s="102" t="str">
        <f t="shared" si="122"/>
        <v/>
      </c>
      <c r="U112" s="102" t="str">
        <f t="shared" si="123"/>
        <v/>
      </c>
      <c r="V112" s="297">
        <f t="shared" si="93"/>
        <v>0</v>
      </c>
      <c r="W112" s="284"/>
      <c r="X112" s="284"/>
      <c r="Y112" s="299" t="str">
        <f t="shared" si="94"/>
        <v/>
      </c>
      <c r="Z112" s="298">
        <f t="shared" si="95"/>
        <v>0</v>
      </c>
      <c r="AA112" s="298">
        <f t="shared" si="96"/>
        <v>0</v>
      </c>
      <c r="AB112" s="298">
        <f t="shared" si="97"/>
        <v>0</v>
      </c>
      <c r="AC112" s="300">
        <f t="shared" si="98"/>
        <v>0</v>
      </c>
      <c r="AD112" s="300">
        <f t="shared" si="99"/>
        <v>0</v>
      </c>
      <c r="AE112" s="301">
        <f t="shared" si="111"/>
        <v>0</v>
      </c>
      <c r="AF112" s="301">
        <f t="shared" si="124"/>
        <v>0</v>
      </c>
      <c r="AG112" s="298">
        <f t="shared" si="125"/>
        <v>0</v>
      </c>
      <c r="AH112" s="302">
        <f t="shared" si="126"/>
        <v>0</v>
      </c>
      <c r="AI112" s="302">
        <f t="shared" si="127"/>
        <v>0</v>
      </c>
      <c r="AJ112" s="302">
        <f t="shared" si="128"/>
        <v>0</v>
      </c>
      <c r="AK112" s="303">
        <f t="shared" si="100"/>
        <v>0</v>
      </c>
      <c r="AL112" s="302">
        <f t="shared" si="101"/>
        <v>0</v>
      </c>
      <c r="AM112" s="304">
        <f t="shared" si="129"/>
        <v>0</v>
      </c>
      <c r="AN112" s="285">
        <f t="shared" si="130"/>
        <v>0</v>
      </c>
      <c r="AO112" s="303">
        <f t="shared" si="131"/>
        <v>0</v>
      </c>
      <c r="AP112" s="285">
        <f t="shared" si="132"/>
        <v>0</v>
      </c>
      <c r="AQ112" s="285">
        <f t="shared" si="133"/>
        <v>0</v>
      </c>
      <c r="AR112" s="284">
        <f t="shared" si="134"/>
        <v>0</v>
      </c>
      <c r="AS112" s="284">
        <f t="shared" si="135"/>
        <v>0</v>
      </c>
      <c r="AT112" s="284">
        <f t="shared" si="136"/>
        <v>0</v>
      </c>
      <c r="AU112" s="318">
        <f t="shared" si="137"/>
        <v>0</v>
      </c>
      <c r="AV112" s="318">
        <f t="shared" si="112"/>
        <v>0</v>
      </c>
      <c r="AW112" s="318">
        <f t="shared" si="138"/>
        <v>0</v>
      </c>
      <c r="AX112" s="318">
        <f t="shared" si="113"/>
        <v>0</v>
      </c>
      <c r="AY112" s="320">
        <f t="shared" si="139"/>
        <v>0</v>
      </c>
      <c r="AZ112" s="321">
        <f t="shared" si="114"/>
        <v>0</v>
      </c>
      <c r="BA112" s="321">
        <f t="shared" si="102"/>
        <v>0</v>
      </c>
      <c r="BB112" s="322">
        <f t="shared" si="115"/>
        <v>0</v>
      </c>
      <c r="BC112" s="323">
        <f t="shared" si="103"/>
        <v>0</v>
      </c>
      <c r="BD112" s="324">
        <f t="shared" si="104"/>
        <v>0</v>
      </c>
      <c r="BE112" s="325">
        <f t="shared" si="140"/>
        <v>0</v>
      </c>
      <c r="BF112" s="325">
        <f t="shared" si="105"/>
        <v>0</v>
      </c>
      <c r="BG112" s="325">
        <f t="shared" si="106"/>
        <v>0</v>
      </c>
      <c r="BH112" s="305">
        <f t="shared" si="107"/>
        <v>0</v>
      </c>
      <c r="BI112" s="298">
        <f t="shared" si="108"/>
        <v>0</v>
      </c>
      <c r="BJ112" s="298">
        <f t="shared" si="141"/>
        <v>0</v>
      </c>
      <c r="BK112" s="298">
        <f t="shared" si="109"/>
        <v>0</v>
      </c>
      <c r="BL112" s="298">
        <f t="shared" si="110"/>
        <v>0</v>
      </c>
    </row>
    <row r="113" spans="1:64" ht="15.75">
      <c r="A113" s="315"/>
      <c r="B113" s="266"/>
      <c r="C113" s="133"/>
      <c r="D113" s="111"/>
      <c r="E113" s="111"/>
      <c r="F113" s="111"/>
      <c r="G113" s="176"/>
      <c r="H113" s="176"/>
      <c r="I113" s="176"/>
      <c r="J113" s="176"/>
      <c r="K113" s="176"/>
      <c r="L113" s="267"/>
      <c r="M113" s="267">
        <f t="shared" si="116"/>
        <v>0</v>
      </c>
      <c r="N113" s="110"/>
      <c r="O113" s="168">
        <f t="shared" si="117"/>
        <v>0</v>
      </c>
      <c r="P113" s="168" t="str">
        <f t="shared" si="118"/>
        <v/>
      </c>
      <c r="Q113" s="107" t="str">
        <f t="shared" si="119"/>
        <v/>
      </c>
      <c r="R113" s="156" t="str">
        <f t="shared" si="120"/>
        <v/>
      </c>
      <c r="S113" s="101" t="str">
        <f t="shared" si="121"/>
        <v/>
      </c>
      <c r="T113" s="102" t="str">
        <f t="shared" si="122"/>
        <v/>
      </c>
      <c r="U113" s="102" t="str">
        <f t="shared" si="123"/>
        <v/>
      </c>
      <c r="V113" s="297">
        <f t="shared" si="93"/>
        <v>0</v>
      </c>
      <c r="W113" s="284"/>
      <c r="X113" s="284"/>
      <c r="Y113" s="299" t="str">
        <f t="shared" si="94"/>
        <v/>
      </c>
      <c r="Z113" s="298">
        <f t="shared" si="95"/>
        <v>0</v>
      </c>
      <c r="AA113" s="298">
        <f t="shared" si="96"/>
        <v>0</v>
      </c>
      <c r="AB113" s="298">
        <f t="shared" si="97"/>
        <v>0</v>
      </c>
      <c r="AC113" s="300">
        <f t="shared" si="98"/>
        <v>0</v>
      </c>
      <c r="AD113" s="300">
        <f t="shared" si="99"/>
        <v>0</v>
      </c>
      <c r="AE113" s="301">
        <f t="shared" si="111"/>
        <v>0</v>
      </c>
      <c r="AF113" s="301">
        <f t="shared" si="124"/>
        <v>0</v>
      </c>
      <c r="AG113" s="298">
        <f t="shared" si="125"/>
        <v>0</v>
      </c>
      <c r="AH113" s="302">
        <f t="shared" si="126"/>
        <v>0</v>
      </c>
      <c r="AI113" s="302">
        <f t="shared" si="127"/>
        <v>0</v>
      </c>
      <c r="AJ113" s="302">
        <f t="shared" si="128"/>
        <v>0</v>
      </c>
      <c r="AK113" s="303">
        <f t="shared" si="100"/>
        <v>0</v>
      </c>
      <c r="AL113" s="302">
        <f t="shared" si="101"/>
        <v>0</v>
      </c>
      <c r="AM113" s="304">
        <f t="shared" si="129"/>
        <v>0</v>
      </c>
      <c r="AN113" s="285">
        <f t="shared" si="130"/>
        <v>0</v>
      </c>
      <c r="AO113" s="303">
        <f t="shared" si="131"/>
        <v>0</v>
      </c>
      <c r="AP113" s="285">
        <f t="shared" si="132"/>
        <v>0</v>
      </c>
      <c r="AQ113" s="285">
        <f t="shared" si="133"/>
        <v>0</v>
      </c>
      <c r="AR113" s="284">
        <f t="shared" si="134"/>
        <v>0</v>
      </c>
      <c r="AS113" s="284">
        <f t="shared" si="135"/>
        <v>0</v>
      </c>
      <c r="AT113" s="284">
        <f t="shared" si="136"/>
        <v>0</v>
      </c>
      <c r="AU113" s="318">
        <f t="shared" si="137"/>
        <v>0</v>
      </c>
      <c r="AV113" s="318">
        <f t="shared" si="112"/>
        <v>0</v>
      </c>
      <c r="AW113" s="318">
        <f t="shared" si="138"/>
        <v>0</v>
      </c>
      <c r="AX113" s="318">
        <f t="shared" si="113"/>
        <v>0</v>
      </c>
      <c r="AY113" s="320">
        <f t="shared" si="139"/>
        <v>0</v>
      </c>
      <c r="AZ113" s="321">
        <f t="shared" si="114"/>
        <v>0</v>
      </c>
      <c r="BA113" s="321">
        <f t="shared" si="102"/>
        <v>0</v>
      </c>
      <c r="BB113" s="322">
        <f t="shared" si="115"/>
        <v>0</v>
      </c>
      <c r="BC113" s="323">
        <f t="shared" si="103"/>
        <v>0</v>
      </c>
      <c r="BD113" s="324">
        <f t="shared" si="104"/>
        <v>0</v>
      </c>
      <c r="BE113" s="325">
        <f t="shared" si="140"/>
        <v>0</v>
      </c>
      <c r="BF113" s="325">
        <f t="shared" si="105"/>
        <v>0</v>
      </c>
      <c r="BG113" s="325">
        <f t="shared" si="106"/>
        <v>0</v>
      </c>
      <c r="BH113" s="305">
        <f t="shared" si="107"/>
        <v>0</v>
      </c>
      <c r="BI113" s="298">
        <f t="shared" si="108"/>
        <v>0</v>
      </c>
      <c r="BJ113" s="298">
        <f t="shared" si="141"/>
        <v>0</v>
      </c>
      <c r="BK113" s="298">
        <f t="shared" si="109"/>
        <v>0</v>
      </c>
      <c r="BL113" s="298">
        <f t="shared" si="110"/>
        <v>0</v>
      </c>
    </row>
    <row r="114" spans="1:64" ht="15.75">
      <c r="A114" s="315"/>
      <c r="B114" s="266"/>
      <c r="C114" s="133"/>
      <c r="D114" s="111"/>
      <c r="E114" s="111"/>
      <c r="F114" s="111"/>
      <c r="G114" s="176"/>
      <c r="H114" s="176"/>
      <c r="I114" s="176"/>
      <c r="J114" s="176"/>
      <c r="K114" s="176"/>
      <c r="L114" s="267"/>
      <c r="M114" s="267">
        <f t="shared" si="116"/>
        <v>0</v>
      </c>
      <c r="N114" s="110"/>
      <c r="O114" s="168">
        <f t="shared" si="117"/>
        <v>0</v>
      </c>
      <c r="P114" s="168" t="str">
        <f t="shared" si="118"/>
        <v/>
      </c>
      <c r="Q114" s="107" t="str">
        <f t="shared" si="119"/>
        <v/>
      </c>
      <c r="R114" s="156" t="str">
        <f t="shared" si="120"/>
        <v/>
      </c>
      <c r="S114" s="101" t="str">
        <f t="shared" si="121"/>
        <v/>
      </c>
      <c r="T114" s="102" t="str">
        <f t="shared" si="122"/>
        <v/>
      </c>
      <c r="U114" s="102" t="str">
        <f t="shared" si="123"/>
        <v/>
      </c>
      <c r="V114" s="297">
        <f t="shared" si="93"/>
        <v>0</v>
      </c>
      <c r="W114" s="284"/>
      <c r="X114" s="284"/>
      <c r="Y114" s="299" t="str">
        <f t="shared" si="94"/>
        <v/>
      </c>
      <c r="Z114" s="298">
        <f t="shared" si="95"/>
        <v>0</v>
      </c>
      <c r="AA114" s="298">
        <f t="shared" si="96"/>
        <v>0</v>
      </c>
      <c r="AB114" s="298">
        <f t="shared" si="97"/>
        <v>0</v>
      </c>
      <c r="AC114" s="300">
        <f t="shared" si="98"/>
        <v>0</v>
      </c>
      <c r="AD114" s="300">
        <f t="shared" si="99"/>
        <v>0</v>
      </c>
      <c r="AE114" s="301">
        <f t="shared" si="111"/>
        <v>0</v>
      </c>
      <c r="AF114" s="301">
        <f t="shared" si="124"/>
        <v>0</v>
      </c>
      <c r="AG114" s="298">
        <f t="shared" si="125"/>
        <v>0</v>
      </c>
      <c r="AH114" s="302">
        <f t="shared" si="126"/>
        <v>0</v>
      </c>
      <c r="AI114" s="302">
        <f t="shared" si="127"/>
        <v>0</v>
      </c>
      <c r="AJ114" s="302">
        <f t="shared" si="128"/>
        <v>0</v>
      </c>
      <c r="AK114" s="303">
        <f t="shared" si="100"/>
        <v>0</v>
      </c>
      <c r="AL114" s="302">
        <f t="shared" si="101"/>
        <v>0</v>
      </c>
      <c r="AM114" s="304">
        <f t="shared" si="129"/>
        <v>0</v>
      </c>
      <c r="AN114" s="285">
        <f t="shared" si="130"/>
        <v>0</v>
      </c>
      <c r="AO114" s="303">
        <f t="shared" si="131"/>
        <v>0</v>
      </c>
      <c r="AP114" s="285">
        <f t="shared" si="132"/>
        <v>0</v>
      </c>
      <c r="AQ114" s="285">
        <f t="shared" si="133"/>
        <v>0</v>
      </c>
      <c r="AR114" s="284">
        <f t="shared" si="134"/>
        <v>0</v>
      </c>
      <c r="AS114" s="284">
        <f t="shared" si="135"/>
        <v>0</v>
      </c>
      <c r="AT114" s="284">
        <f t="shared" si="136"/>
        <v>0</v>
      </c>
      <c r="AU114" s="318">
        <f t="shared" si="137"/>
        <v>0</v>
      </c>
      <c r="AV114" s="318">
        <f t="shared" si="112"/>
        <v>0</v>
      </c>
      <c r="AW114" s="318">
        <f t="shared" si="138"/>
        <v>0</v>
      </c>
      <c r="AX114" s="318">
        <f t="shared" si="113"/>
        <v>0</v>
      </c>
      <c r="AY114" s="320">
        <f t="shared" si="139"/>
        <v>0</v>
      </c>
      <c r="AZ114" s="321">
        <f t="shared" si="114"/>
        <v>0</v>
      </c>
      <c r="BA114" s="321">
        <f t="shared" si="102"/>
        <v>0</v>
      </c>
      <c r="BB114" s="322">
        <f t="shared" si="115"/>
        <v>0</v>
      </c>
      <c r="BC114" s="323">
        <f t="shared" si="103"/>
        <v>0</v>
      </c>
      <c r="BD114" s="324">
        <f t="shared" si="104"/>
        <v>0</v>
      </c>
      <c r="BE114" s="325">
        <f t="shared" si="140"/>
        <v>0</v>
      </c>
      <c r="BF114" s="325">
        <f t="shared" si="105"/>
        <v>0</v>
      </c>
      <c r="BG114" s="325">
        <f t="shared" si="106"/>
        <v>0</v>
      </c>
      <c r="BH114" s="305">
        <f t="shared" si="107"/>
        <v>0</v>
      </c>
      <c r="BI114" s="298">
        <f t="shared" si="108"/>
        <v>0</v>
      </c>
      <c r="BJ114" s="298">
        <f t="shared" si="141"/>
        <v>0</v>
      </c>
      <c r="BK114" s="298">
        <f t="shared" si="109"/>
        <v>0</v>
      </c>
      <c r="BL114" s="298">
        <f t="shared" si="110"/>
        <v>0</v>
      </c>
    </row>
    <row r="115" spans="1:64" ht="15.75">
      <c r="A115" s="315"/>
      <c r="B115" s="266"/>
      <c r="C115" s="133"/>
      <c r="D115" s="111"/>
      <c r="E115" s="111"/>
      <c r="F115" s="111"/>
      <c r="G115" s="176"/>
      <c r="H115" s="176"/>
      <c r="I115" s="176"/>
      <c r="J115" s="176"/>
      <c r="K115" s="176"/>
      <c r="L115" s="267"/>
      <c r="M115" s="267">
        <f t="shared" si="116"/>
        <v>0</v>
      </c>
      <c r="N115" s="110"/>
      <c r="O115" s="168">
        <f t="shared" si="117"/>
        <v>0</v>
      </c>
      <c r="P115" s="168" t="str">
        <f t="shared" si="118"/>
        <v/>
      </c>
      <c r="Q115" s="107" t="str">
        <f t="shared" si="119"/>
        <v/>
      </c>
      <c r="R115" s="156" t="str">
        <f t="shared" si="120"/>
        <v/>
      </c>
      <c r="S115" s="101" t="str">
        <f t="shared" si="121"/>
        <v/>
      </c>
      <c r="T115" s="102" t="str">
        <f t="shared" si="122"/>
        <v/>
      </c>
      <c r="U115" s="102" t="str">
        <f t="shared" si="123"/>
        <v/>
      </c>
      <c r="V115" s="297">
        <f t="shared" si="93"/>
        <v>0</v>
      </c>
      <c r="W115" s="284"/>
      <c r="X115" s="284"/>
      <c r="Y115" s="299" t="str">
        <f t="shared" si="94"/>
        <v/>
      </c>
      <c r="Z115" s="298">
        <f t="shared" si="95"/>
        <v>0</v>
      </c>
      <c r="AA115" s="298">
        <f t="shared" si="96"/>
        <v>0</v>
      </c>
      <c r="AB115" s="298">
        <f t="shared" si="97"/>
        <v>0</v>
      </c>
      <c r="AC115" s="300">
        <f t="shared" si="98"/>
        <v>0</v>
      </c>
      <c r="AD115" s="300">
        <f t="shared" si="99"/>
        <v>0</v>
      </c>
      <c r="AE115" s="301">
        <f t="shared" si="111"/>
        <v>0</v>
      </c>
      <c r="AF115" s="301">
        <f t="shared" si="124"/>
        <v>0</v>
      </c>
      <c r="AG115" s="298">
        <f t="shared" si="125"/>
        <v>0</v>
      </c>
      <c r="AH115" s="302">
        <f t="shared" si="126"/>
        <v>0</v>
      </c>
      <c r="AI115" s="302">
        <f t="shared" si="127"/>
        <v>0</v>
      </c>
      <c r="AJ115" s="302">
        <f t="shared" si="128"/>
        <v>0</v>
      </c>
      <c r="AK115" s="303">
        <f t="shared" si="100"/>
        <v>0</v>
      </c>
      <c r="AL115" s="302">
        <f t="shared" si="101"/>
        <v>0</v>
      </c>
      <c r="AM115" s="304">
        <f t="shared" si="129"/>
        <v>0</v>
      </c>
      <c r="AN115" s="285">
        <f t="shared" si="130"/>
        <v>0</v>
      </c>
      <c r="AO115" s="303">
        <f t="shared" si="131"/>
        <v>0</v>
      </c>
      <c r="AP115" s="285">
        <f t="shared" si="132"/>
        <v>0</v>
      </c>
      <c r="AQ115" s="285">
        <f t="shared" si="133"/>
        <v>0</v>
      </c>
      <c r="AR115" s="284">
        <f t="shared" si="134"/>
        <v>0</v>
      </c>
      <c r="AS115" s="284">
        <f t="shared" si="135"/>
        <v>0</v>
      </c>
      <c r="AT115" s="284">
        <f t="shared" si="136"/>
        <v>0</v>
      </c>
      <c r="AU115" s="318">
        <f t="shared" si="137"/>
        <v>0</v>
      </c>
      <c r="AV115" s="318">
        <f t="shared" si="112"/>
        <v>0</v>
      </c>
      <c r="AW115" s="318">
        <f t="shared" si="138"/>
        <v>0</v>
      </c>
      <c r="AX115" s="318">
        <f t="shared" si="113"/>
        <v>0</v>
      </c>
      <c r="AY115" s="320">
        <f t="shared" si="139"/>
        <v>0</v>
      </c>
      <c r="AZ115" s="321">
        <f t="shared" si="114"/>
        <v>0</v>
      </c>
      <c r="BA115" s="321">
        <f t="shared" si="102"/>
        <v>0</v>
      </c>
      <c r="BB115" s="322">
        <f t="shared" si="115"/>
        <v>0</v>
      </c>
      <c r="BC115" s="323">
        <f t="shared" si="103"/>
        <v>0</v>
      </c>
      <c r="BD115" s="324">
        <f t="shared" si="104"/>
        <v>0</v>
      </c>
      <c r="BE115" s="325">
        <f t="shared" si="140"/>
        <v>0</v>
      </c>
      <c r="BF115" s="325">
        <f t="shared" si="105"/>
        <v>0</v>
      </c>
      <c r="BG115" s="325">
        <f t="shared" si="106"/>
        <v>0</v>
      </c>
      <c r="BH115" s="305">
        <f t="shared" si="107"/>
        <v>0</v>
      </c>
      <c r="BI115" s="298">
        <f t="shared" si="108"/>
        <v>0</v>
      </c>
      <c r="BJ115" s="298">
        <f t="shared" si="141"/>
        <v>0</v>
      </c>
      <c r="BK115" s="298">
        <f t="shared" si="109"/>
        <v>0</v>
      </c>
      <c r="BL115" s="298">
        <f t="shared" si="110"/>
        <v>0</v>
      </c>
    </row>
    <row r="116" spans="1:64" ht="15.75">
      <c r="A116" s="315"/>
      <c r="B116" s="266"/>
      <c r="C116" s="133"/>
      <c r="D116" s="111"/>
      <c r="E116" s="111"/>
      <c r="F116" s="111"/>
      <c r="G116" s="176"/>
      <c r="H116" s="176"/>
      <c r="I116" s="176"/>
      <c r="J116" s="176"/>
      <c r="K116" s="176"/>
      <c r="L116" s="267"/>
      <c r="M116" s="267">
        <f t="shared" si="116"/>
        <v>0</v>
      </c>
      <c r="N116" s="110"/>
      <c r="O116" s="168">
        <f t="shared" si="117"/>
        <v>0</v>
      </c>
      <c r="P116" s="168" t="str">
        <f t="shared" si="118"/>
        <v/>
      </c>
      <c r="Q116" s="107" t="str">
        <f t="shared" si="119"/>
        <v/>
      </c>
      <c r="R116" s="156" t="str">
        <f t="shared" si="120"/>
        <v/>
      </c>
      <c r="S116" s="101" t="str">
        <f t="shared" si="121"/>
        <v/>
      </c>
      <c r="T116" s="102" t="str">
        <f t="shared" si="122"/>
        <v/>
      </c>
      <c r="U116" s="102" t="str">
        <f t="shared" si="123"/>
        <v/>
      </c>
      <c r="V116" s="297">
        <f t="shared" si="93"/>
        <v>0</v>
      </c>
      <c r="W116" s="284"/>
      <c r="X116" s="284"/>
      <c r="Y116" s="299" t="str">
        <f t="shared" si="94"/>
        <v/>
      </c>
      <c r="Z116" s="298">
        <f t="shared" si="95"/>
        <v>0</v>
      </c>
      <c r="AA116" s="298">
        <f t="shared" si="96"/>
        <v>0</v>
      </c>
      <c r="AB116" s="298">
        <f t="shared" si="97"/>
        <v>0</v>
      </c>
      <c r="AC116" s="300">
        <f t="shared" si="98"/>
        <v>0</v>
      </c>
      <c r="AD116" s="300">
        <f t="shared" si="99"/>
        <v>0</v>
      </c>
      <c r="AE116" s="301">
        <f t="shared" si="111"/>
        <v>0</v>
      </c>
      <c r="AF116" s="301">
        <f t="shared" si="124"/>
        <v>0</v>
      </c>
      <c r="AG116" s="298">
        <f t="shared" si="125"/>
        <v>0</v>
      </c>
      <c r="AH116" s="302">
        <f t="shared" si="126"/>
        <v>0</v>
      </c>
      <c r="AI116" s="302">
        <f t="shared" si="127"/>
        <v>0</v>
      </c>
      <c r="AJ116" s="302">
        <f t="shared" si="128"/>
        <v>0</v>
      </c>
      <c r="AK116" s="303">
        <f t="shared" si="100"/>
        <v>0</v>
      </c>
      <c r="AL116" s="302">
        <f t="shared" si="101"/>
        <v>0</v>
      </c>
      <c r="AM116" s="304">
        <f t="shared" si="129"/>
        <v>0</v>
      </c>
      <c r="AN116" s="285">
        <f t="shared" si="130"/>
        <v>0</v>
      </c>
      <c r="AO116" s="303">
        <f t="shared" si="131"/>
        <v>0</v>
      </c>
      <c r="AP116" s="285">
        <f t="shared" si="132"/>
        <v>0</v>
      </c>
      <c r="AQ116" s="285">
        <f t="shared" si="133"/>
        <v>0</v>
      </c>
      <c r="AR116" s="284">
        <f t="shared" si="134"/>
        <v>0</v>
      </c>
      <c r="AS116" s="284">
        <f t="shared" si="135"/>
        <v>0</v>
      </c>
      <c r="AT116" s="284">
        <f t="shared" si="136"/>
        <v>0</v>
      </c>
      <c r="AU116" s="318">
        <f t="shared" si="137"/>
        <v>0</v>
      </c>
      <c r="AV116" s="318">
        <f t="shared" si="112"/>
        <v>0</v>
      </c>
      <c r="AW116" s="318">
        <f t="shared" si="138"/>
        <v>0</v>
      </c>
      <c r="AX116" s="318">
        <f t="shared" si="113"/>
        <v>0</v>
      </c>
      <c r="AY116" s="320">
        <f t="shared" si="139"/>
        <v>0</v>
      </c>
      <c r="AZ116" s="321">
        <f t="shared" si="114"/>
        <v>0</v>
      </c>
      <c r="BA116" s="321">
        <f t="shared" si="102"/>
        <v>0</v>
      </c>
      <c r="BB116" s="322">
        <f t="shared" si="115"/>
        <v>0</v>
      </c>
      <c r="BC116" s="323">
        <f t="shared" si="103"/>
        <v>0</v>
      </c>
      <c r="BD116" s="324">
        <f t="shared" si="104"/>
        <v>0</v>
      </c>
      <c r="BE116" s="325">
        <f t="shared" si="140"/>
        <v>0</v>
      </c>
      <c r="BF116" s="325">
        <f t="shared" si="105"/>
        <v>0</v>
      </c>
      <c r="BG116" s="325">
        <f t="shared" si="106"/>
        <v>0</v>
      </c>
      <c r="BH116" s="305">
        <f t="shared" si="107"/>
        <v>0</v>
      </c>
      <c r="BI116" s="298">
        <f t="shared" si="108"/>
        <v>0</v>
      </c>
      <c r="BJ116" s="298">
        <f t="shared" si="141"/>
        <v>0</v>
      </c>
      <c r="BK116" s="298">
        <f t="shared" si="109"/>
        <v>0</v>
      </c>
      <c r="BL116" s="298">
        <f t="shared" si="110"/>
        <v>0</v>
      </c>
    </row>
    <row r="117" spans="1:64" ht="15.75">
      <c r="A117" s="315"/>
      <c r="B117" s="266"/>
      <c r="C117" s="133"/>
      <c r="D117" s="111"/>
      <c r="E117" s="111"/>
      <c r="F117" s="111"/>
      <c r="G117" s="176"/>
      <c r="H117" s="176"/>
      <c r="I117" s="176"/>
      <c r="J117" s="176"/>
      <c r="K117" s="176"/>
      <c r="L117" s="267"/>
      <c r="M117" s="267">
        <f t="shared" si="116"/>
        <v>0</v>
      </c>
      <c r="N117" s="110"/>
      <c r="O117" s="168">
        <f t="shared" si="117"/>
        <v>0</v>
      </c>
      <c r="P117" s="168" t="str">
        <f t="shared" si="118"/>
        <v/>
      </c>
      <c r="Q117" s="107" t="str">
        <f t="shared" si="119"/>
        <v/>
      </c>
      <c r="R117" s="156" t="str">
        <f t="shared" si="120"/>
        <v/>
      </c>
      <c r="S117" s="101" t="str">
        <f t="shared" si="121"/>
        <v/>
      </c>
      <c r="T117" s="102" t="str">
        <f t="shared" si="122"/>
        <v/>
      </c>
      <c r="U117" s="102" t="str">
        <f t="shared" si="123"/>
        <v/>
      </c>
      <c r="V117" s="297">
        <f t="shared" si="93"/>
        <v>0</v>
      </c>
      <c r="W117" s="284"/>
      <c r="X117" s="284"/>
      <c r="Y117" s="299" t="str">
        <f t="shared" si="94"/>
        <v/>
      </c>
      <c r="Z117" s="298">
        <f t="shared" si="95"/>
        <v>0</v>
      </c>
      <c r="AA117" s="298">
        <f t="shared" si="96"/>
        <v>0</v>
      </c>
      <c r="AB117" s="298">
        <f t="shared" si="97"/>
        <v>0</v>
      </c>
      <c r="AC117" s="300">
        <f t="shared" si="98"/>
        <v>0</v>
      </c>
      <c r="AD117" s="300">
        <f t="shared" si="99"/>
        <v>0</v>
      </c>
      <c r="AE117" s="301">
        <f t="shared" si="111"/>
        <v>0</v>
      </c>
      <c r="AF117" s="301">
        <f t="shared" si="124"/>
        <v>0</v>
      </c>
      <c r="AG117" s="298">
        <f t="shared" si="125"/>
        <v>0</v>
      </c>
      <c r="AH117" s="302">
        <f t="shared" si="126"/>
        <v>0</v>
      </c>
      <c r="AI117" s="302">
        <f t="shared" si="127"/>
        <v>0</v>
      </c>
      <c r="AJ117" s="302">
        <f t="shared" si="128"/>
        <v>0</v>
      </c>
      <c r="AK117" s="303">
        <f t="shared" si="100"/>
        <v>0</v>
      </c>
      <c r="AL117" s="302">
        <f t="shared" si="101"/>
        <v>0</v>
      </c>
      <c r="AM117" s="304">
        <f t="shared" si="129"/>
        <v>0</v>
      </c>
      <c r="AN117" s="285">
        <f t="shared" si="130"/>
        <v>0</v>
      </c>
      <c r="AO117" s="303">
        <f t="shared" si="131"/>
        <v>0</v>
      </c>
      <c r="AP117" s="285">
        <f t="shared" si="132"/>
        <v>0</v>
      </c>
      <c r="AQ117" s="285">
        <f t="shared" si="133"/>
        <v>0</v>
      </c>
      <c r="AR117" s="284">
        <f t="shared" si="134"/>
        <v>0</v>
      </c>
      <c r="AS117" s="284">
        <f t="shared" si="135"/>
        <v>0</v>
      </c>
      <c r="AT117" s="284">
        <f t="shared" si="136"/>
        <v>0</v>
      </c>
      <c r="AU117" s="318">
        <f t="shared" si="137"/>
        <v>0</v>
      </c>
      <c r="AV117" s="318">
        <f t="shared" si="112"/>
        <v>0</v>
      </c>
      <c r="AW117" s="318">
        <f t="shared" si="138"/>
        <v>0</v>
      </c>
      <c r="AX117" s="318">
        <f t="shared" si="113"/>
        <v>0</v>
      </c>
      <c r="AY117" s="320">
        <f t="shared" si="139"/>
        <v>0</v>
      </c>
      <c r="AZ117" s="321">
        <f t="shared" si="114"/>
        <v>0</v>
      </c>
      <c r="BA117" s="321">
        <f t="shared" si="102"/>
        <v>0</v>
      </c>
      <c r="BB117" s="322">
        <f t="shared" si="115"/>
        <v>0</v>
      </c>
      <c r="BC117" s="323">
        <f t="shared" si="103"/>
        <v>0</v>
      </c>
      <c r="BD117" s="324">
        <f t="shared" si="104"/>
        <v>0</v>
      </c>
      <c r="BE117" s="325">
        <f t="shared" si="140"/>
        <v>0</v>
      </c>
      <c r="BF117" s="325">
        <f t="shared" si="105"/>
        <v>0</v>
      </c>
      <c r="BG117" s="325">
        <f t="shared" si="106"/>
        <v>0</v>
      </c>
      <c r="BH117" s="305">
        <f t="shared" si="107"/>
        <v>0</v>
      </c>
      <c r="BI117" s="298">
        <f t="shared" si="108"/>
        <v>0</v>
      </c>
      <c r="BJ117" s="298">
        <f t="shared" si="141"/>
        <v>0</v>
      </c>
      <c r="BK117" s="298">
        <f t="shared" si="109"/>
        <v>0</v>
      </c>
      <c r="BL117" s="298">
        <f t="shared" si="110"/>
        <v>0</v>
      </c>
    </row>
    <row r="118" spans="1:64" ht="15.75">
      <c r="A118" s="315"/>
      <c r="B118" s="266"/>
      <c r="C118" s="133"/>
      <c r="D118" s="111"/>
      <c r="E118" s="111"/>
      <c r="F118" s="111"/>
      <c r="G118" s="176"/>
      <c r="H118" s="176"/>
      <c r="I118" s="176"/>
      <c r="J118" s="176"/>
      <c r="K118" s="176"/>
      <c r="L118" s="267"/>
      <c r="M118" s="267">
        <f t="shared" si="116"/>
        <v>0</v>
      </c>
      <c r="N118" s="110"/>
      <c r="O118" s="168">
        <f t="shared" si="117"/>
        <v>0</v>
      </c>
      <c r="P118" s="168" t="str">
        <f t="shared" si="118"/>
        <v/>
      </c>
      <c r="Q118" s="107" t="str">
        <f t="shared" si="119"/>
        <v/>
      </c>
      <c r="R118" s="156" t="str">
        <f t="shared" si="120"/>
        <v/>
      </c>
      <c r="S118" s="101" t="str">
        <f t="shared" si="121"/>
        <v/>
      </c>
      <c r="T118" s="102" t="str">
        <f t="shared" si="122"/>
        <v/>
      </c>
      <c r="U118" s="102" t="str">
        <f t="shared" si="123"/>
        <v/>
      </c>
      <c r="V118" s="297">
        <f t="shared" si="93"/>
        <v>0</v>
      </c>
      <c r="W118" s="284"/>
      <c r="X118" s="284"/>
      <c r="Y118" s="299" t="str">
        <f t="shared" si="94"/>
        <v/>
      </c>
      <c r="Z118" s="298">
        <f t="shared" si="95"/>
        <v>0</v>
      </c>
      <c r="AA118" s="298">
        <f t="shared" si="96"/>
        <v>0</v>
      </c>
      <c r="AB118" s="298">
        <f t="shared" si="97"/>
        <v>0</v>
      </c>
      <c r="AC118" s="300">
        <f t="shared" si="98"/>
        <v>0</v>
      </c>
      <c r="AD118" s="300">
        <f t="shared" si="99"/>
        <v>0</v>
      </c>
      <c r="AE118" s="301">
        <f t="shared" si="111"/>
        <v>0</v>
      </c>
      <c r="AF118" s="301">
        <f t="shared" si="124"/>
        <v>0</v>
      </c>
      <c r="AG118" s="298">
        <f t="shared" si="125"/>
        <v>0</v>
      </c>
      <c r="AH118" s="302">
        <f t="shared" si="126"/>
        <v>0</v>
      </c>
      <c r="AI118" s="302">
        <f t="shared" si="127"/>
        <v>0</v>
      </c>
      <c r="AJ118" s="302">
        <f t="shared" si="128"/>
        <v>0</v>
      </c>
      <c r="AK118" s="303">
        <f t="shared" si="100"/>
        <v>0</v>
      </c>
      <c r="AL118" s="302">
        <f t="shared" si="101"/>
        <v>0</v>
      </c>
      <c r="AM118" s="304">
        <f t="shared" si="129"/>
        <v>0</v>
      </c>
      <c r="AN118" s="285">
        <f t="shared" si="130"/>
        <v>0</v>
      </c>
      <c r="AO118" s="303">
        <f t="shared" si="131"/>
        <v>0</v>
      </c>
      <c r="AP118" s="285">
        <f t="shared" si="132"/>
        <v>0</v>
      </c>
      <c r="AQ118" s="285">
        <f t="shared" si="133"/>
        <v>0</v>
      </c>
      <c r="AR118" s="284">
        <f t="shared" si="134"/>
        <v>0</v>
      </c>
      <c r="AS118" s="284">
        <f t="shared" si="135"/>
        <v>0</v>
      </c>
      <c r="AT118" s="284">
        <f t="shared" si="136"/>
        <v>0</v>
      </c>
      <c r="AU118" s="318">
        <f t="shared" si="137"/>
        <v>0</v>
      </c>
      <c r="AV118" s="318">
        <f t="shared" si="112"/>
        <v>0</v>
      </c>
      <c r="AW118" s="318">
        <f t="shared" si="138"/>
        <v>0</v>
      </c>
      <c r="AX118" s="318">
        <f t="shared" si="113"/>
        <v>0</v>
      </c>
      <c r="AY118" s="320">
        <f t="shared" si="139"/>
        <v>0</v>
      </c>
      <c r="AZ118" s="321">
        <f t="shared" si="114"/>
        <v>0</v>
      </c>
      <c r="BA118" s="321">
        <f t="shared" si="102"/>
        <v>0</v>
      </c>
      <c r="BB118" s="322">
        <f t="shared" si="115"/>
        <v>0</v>
      </c>
      <c r="BC118" s="323">
        <f t="shared" si="103"/>
        <v>0</v>
      </c>
      <c r="BD118" s="324">
        <f t="shared" si="104"/>
        <v>0</v>
      </c>
      <c r="BE118" s="325">
        <f t="shared" si="140"/>
        <v>0</v>
      </c>
      <c r="BF118" s="325">
        <f t="shared" si="105"/>
        <v>0</v>
      </c>
      <c r="BG118" s="325">
        <f t="shared" si="106"/>
        <v>0</v>
      </c>
      <c r="BH118" s="305">
        <f t="shared" si="107"/>
        <v>0</v>
      </c>
      <c r="BI118" s="298">
        <f t="shared" si="108"/>
        <v>0</v>
      </c>
      <c r="BJ118" s="298">
        <f t="shared" si="141"/>
        <v>0</v>
      </c>
      <c r="BK118" s="298">
        <f t="shared" si="109"/>
        <v>0</v>
      </c>
      <c r="BL118" s="298">
        <f t="shared" si="110"/>
        <v>0</v>
      </c>
    </row>
    <row r="119" spans="1:64" ht="15.75">
      <c r="A119" s="315"/>
      <c r="B119" s="266"/>
      <c r="C119" s="133"/>
      <c r="D119" s="111"/>
      <c r="E119" s="111"/>
      <c r="F119" s="111"/>
      <c r="G119" s="176"/>
      <c r="H119" s="176"/>
      <c r="I119" s="176"/>
      <c r="J119" s="176"/>
      <c r="K119" s="176"/>
      <c r="L119" s="267"/>
      <c r="M119" s="267">
        <f t="shared" si="116"/>
        <v>0</v>
      </c>
      <c r="N119" s="110"/>
      <c r="O119" s="168">
        <f t="shared" si="117"/>
        <v>0</v>
      </c>
      <c r="P119" s="168" t="str">
        <f t="shared" si="118"/>
        <v/>
      </c>
      <c r="Q119" s="107" t="str">
        <f t="shared" si="119"/>
        <v/>
      </c>
      <c r="R119" s="156" t="str">
        <f t="shared" si="120"/>
        <v/>
      </c>
      <c r="S119" s="101" t="str">
        <f t="shared" si="121"/>
        <v/>
      </c>
      <c r="T119" s="102" t="str">
        <f t="shared" si="122"/>
        <v/>
      </c>
      <c r="U119" s="102" t="str">
        <f t="shared" si="123"/>
        <v/>
      </c>
      <c r="V119" s="297">
        <f t="shared" si="93"/>
        <v>0</v>
      </c>
      <c r="W119" s="284"/>
      <c r="X119" s="284"/>
      <c r="Y119" s="299" t="str">
        <f t="shared" si="94"/>
        <v/>
      </c>
      <c r="Z119" s="298">
        <f t="shared" si="95"/>
        <v>0</v>
      </c>
      <c r="AA119" s="298">
        <f t="shared" si="96"/>
        <v>0</v>
      </c>
      <c r="AB119" s="298">
        <f t="shared" si="97"/>
        <v>0</v>
      </c>
      <c r="AC119" s="300">
        <f t="shared" si="98"/>
        <v>0</v>
      </c>
      <c r="AD119" s="300">
        <f t="shared" si="99"/>
        <v>0</v>
      </c>
      <c r="AE119" s="301">
        <f t="shared" si="111"/>
        <v>0</v>
      </c>
      <c r="AF119" s="301">
        <f t="shared" si="124"/>
        <v>0</v>
      </c>
      <c r="AG119" s="298">
        <f t="shared" si="125"/>
        <v>0</v>
      </c>
      <c r="AH119" s="302">
        <f t="shared" si="126"/>
        <v>0</v>
      </c>
      <c r="AI119" s="302">
        <f t="shared" si="127"/>
        <v>0</v>
      </c>
      <c r="AJ119" s="302">
        <f t="shared" si="128"/>
        <v>0</v>
      </c>
      <c r="AK119" s="303">
        <f t="shared" si="100"/>
        <v>0</v>
      </c>
      <c r="AL119" s="302">
        <f t="shared" si="101"/>
        <v>0</v>
      </c>
      <c r="AM119" s="304">
        <f t="shared" si="129"/>
        <v>0</v>
      </c>
      <c r="AN119" s="285">
        <f t="shared" si="130"/>
        <v>0</v>
      </c>
      <c r="AO119" s="303">
        <f t="shared" si="131"/>
        <v>0</v>
      </c>
      <c r="AP119" s="285">
        <f t="shared" si="132"/>
        <v>0</v>
      </c>
      <c r="AQ119" s="285">
        <f t="shared" si="133"/>
        <v>0</v>
      </c>
      <c r="AR119" s="284">
        <f t="shared" si="134"/>
        <v>0</v>
      </c>
      <c r="AS119" s="284">
        <f t="shared" si="135"/>
        <v>0</v>
      </c>
      <c r="AT119" s="284">
        <f t="shared" si="136"/>
        <v>0</v>
      </c>
      <c r="AU119" s="318">
        <f t="shared" si="137"/>
        <v>0</v>
      </c>
      <c r="AV119" s="318">
        <f t="shared" si="112"/>
        <v>0</v>
      </c>
      <c r="AW119" s="318">
        <f t="shared" si="138"/>
        <v>0</v>
      </c>
      <c r="AX119" s="318">
        <f t="shared" si="113"/>
        <v>0</v>
      </c>
      <c r="AY119" s="320">
        <f t="shared" si="139"/>
        <v>0</v>
      </c>
      <c r="AZ119" s="321">
        <f t="shared" si="114"/>
        <v>0</v>
      </c>
      <c r="BA119" s="321">
        <f t="shared" si="102"/>
        <v>0</v>
      </c>
      <c r="BB119" s="322">
        <f t="shared" si="115"/>
        <v>0</v>
      </c>
      <c r="BC119" s="323">
        <f t="shared" si="103"/>
        <v>0</v>
      </c>
      <c r="BD119" s="324">
        <f t="shared" si="104"/>
        <v>0</v>
      </c>
      <c r="BE119" s="325">
        <f t="shared" si="140"/>
        <v>0</v>
      </c>
      <c r="BF119" s="325">
        <f t="shared" si="105"/>
        <v>0</v>
      </c>
      <c r="BG119" s="325">
        <f t="shared" si="106"/>
        <v>0</v>
      </c>
      <c r="BH119" s="305">
        <f t="shared" si="107"/>
        <v>0</v>
      </c>
      <c r="BI119" s="298">
        <f t="shared" si="108"/>
        <v>0</v>
      </c>
      <c r="BJ119" s="298">
        <f t="shared" si="141"/>
        <v>0</v>
      </c>
      <c r="BK119" s="298">
        <f t="shared" si="109"/>
        <v>0</v>
      </c>
      <c r="BL119" s="298">
        <f t="shared" si="110"/>
        <v>0</v>
      </c>
    </row>
    <row r="120" spans="1:64" ht="15.75">
      <c r="A120" s="315"/>
      <c r="B120" s="266"/>
      <c r="C120" s="133"/>
      <c r="D120" s="111"/>
      <c r="E120" s="111"/>
      <c r="F120" s="111"/>
      <c r="G120" s="176"/>
      <c r="H120" s="176"/>
      <c r="I120" s="176"/>
      <c r="J120" s="176"/>
      <c r="K120" s="176"/>
      <c r="L120" s="267"/>
      <c r="M120" s="267">
        <f t="shared" si="116"/>
        <v>0</v>
      </c>
      <c r="N120" s="110"/>
      <c r="O120" s="168">
        <f t="shared" si="117"/>
        <v>0</v>
      </c>
      <c r="P120" s="168" t="str">
        <f t="shared" si="118"/>
        <v/>
      </c>
      <c r="Q120" s="107" t="str">
        <f t="shared" si="119"/>
        <v/>
      </c>
      <c r="R120" s="156" t="str">
        <f t="shared" si="120"/>
        <v/>
      </c>
      <c r="S120" s="101" t="str">
        <f t="shared" si="121"/>
        <v/>
      </c>
      <c r="T120" s="102" t="str">
        <f t="shared" si="122"/>
        <v/>
      </c>
      <c r="U120" s="102" t="str">
        <f t="shared" si="123"/>
        <v/>
      </c>
      <c r="V120" s="297">
        <f t="shared" si="93"/>
        <v>0</v>
      </c>
      <c r="W120" s="284"/>
      <c r="X120" s="284"/>
      <c r="Y120" s="299" t="str">
        <f t="shared" si="94"/>
        <v/>
      </c>
      <c r="Z120" s="298">
        <f t="shared" si="95"/>
        <v>0</v>
      </c>
      <c r="AA120" s="298">
        <f t="shared" si="96"/>
        <v>0</v>
      </c>
      <c r="AB120" s="298">
        <f t="shared" si="97"/>
        <v>0</v>
      </c>
      <c r="AC120" s="300">
        <f t="shared" si="98"/>
        <v>0</v>
      </c>
      <c r="AD120" s="300">
        <f t="shared" si="99"/>
        <v>0</v>
      </c>
      <c r="AE120" s="301">
        <f t="shared" si="111"/>
        <v>0</v>
      </c>
      <c r="AF120" s="301">
        <f t="shared" si="124"/>
        <v>0</v>
      </c>
      <c r="AG120" s="298">
        <f t="shared" si="125"/>
        <v>0</v>
      </c>
      <c r="AH120" s="302">
        <f t="shared" si="126"/>
        <v>0</v>
      </c>
      <c r="AI120" s="302">
        <f t="shared" si="127"/>
        <v>0</v>
      </c>
      <c r="AJ120" s="302">
        <f t="shared" si="128"/>
        <v>0</v>
      </c>
      <c r="AK120" s="303">
        <f t="shared" si="100"/>
        <v>0</v>
      </c>
      <c r="AL120" s="302">
        <f t="shared" si="101"/>
        <v>0</v>
      </c>
      <c r="AM120" s="304">
        <f t="shared" si="129"/>
        <v>0</v>
      </c>
      <c r="AN120" s="285">
        <f t="shared" si="130"/>
        <v>0</v>
      </c>
      <c r="AO120" s="303">
        <f t="shared" si="131"/>
        <v>0</v>
      </c>
      <c r="AP120" s="285">
        <f t="shared" si="132"/>
        <v>0</v>
      </c>
      <c r="AQ120" s="285">
        <f t="shared" si="133"/>
        <v>0</v>
      </c>
      <c r="AR120" s="284">
        <f t="shared" si="134"/>
        <v>0</v>
      </c>
      <c r="AS120" s="284">
        <f t="shared" si="135"/>
        <v>0</v>
      </c>
      <c r="AT120" s="284">
        <f t="shared" si="136"/>
        <v>0</v>
      </c>
      <c r="AU120" s="318">
        <f t="shared" si="137"/>
        <v>0</v>
      </c>
      <c r="AV120" s="318">
        <f t="shared" si="112"/>
        <v>0</v>
      </c>
      <c r="AW120" s="318">
        <f t="shared" si="138"/>
        <v>0</v>
      </c>
      <c r="AX120" s="318">
        <f t="shared" si="113"/>
        <v>0</v>
      </c>
      <c r="AY120" s="320">
        <f t="shared" si="139"/>
        <v>0</v>
      </c>
      <c r="AZ120" s="321">
        <f t="shared" si="114"/>
        <v>0</v>
      </c>
      <c r="BA120" s="321">
        <f t="shared" si="102"/>
        <v>0</v>
      </c>
      <c r="BB120" s="322">
        <f t="shared" si="115"/>
        <v>0</v>
      </c>
      <c r="BC120" s="323">
        <f t="shared" si="103"/>
        <v>0</v>
      </c>
      <c r="BD120" s="324">
        <f t="shared" si="104"/>
        <v>0</v>
      </c>
      <c r="BE120" s="325">
        <f t="shared" si="140"/>
        <v>0</v>
      </c>
      <c r="BF120" s="325">
        <f t="shared" si="105"/>
        <v>0</v>
      </c>
      <c r="BG120" s="325">
        <f t="shared" si="106"/>
        <v>0</v>
      </c>
      <c r="BH120" s="305">
        <f t="shared" si="107"/>
        <v>0</v>
      </c>
      <c r="BI120" s="298">
        <f t="shared" si="108"/>
        <v>0</v>
      </c>
      <c r="BJ120" s="298">
        <f t="shared" si="141"/>
        <v>0</v>
      </c>
      <c r="BK120" s="298">
        <f t="shared" si="109"/>
        <v>0</v>
      </c>
      <c r="BL120" s="298">
        <f t="shared" si="110"/>
        <v>0</v>
      </c>
    </row>
    <row r="121" spans="1:64" ht="15.75">
      <c r="A121" s="315"/>
      <c r="B121" s="266"/>
      <c r="C121" s="133"/>
      <c r="D121" s="111"/>
      <c r="E121" s="111"/>
      <c r="F121" s="111"/>
      <c r="G121" s="176"/>
      <c r="H121" s="176"/>
      <c r="I121" s="176"/>
      <c r="J121" s="176"/>
      <c r="K121" s="176"/>
      <c r="L121" s="267"/>
      <c r="M121" s="267">
        <f t="shared" si="116"/>
        <v>0</v>
      </c>
      <c r="N121" s="110"/>
      <c r="O121" s="168">
        <f t="shared" si="117"/>
        <v>0</v>
      </c>
      <c r="P121" s="168" t="str">
        <f t="shared" si="118"/>
        <v/>
      </c>
      <c r="Q121" s="107" t="str">
        <f t="shared" si="119"/>
        <v/>
      </c>
      <c r="R121" s="156" t="str">
        <f t="shared" si="120"/>
        <v/>
      </c>
      <c r="S121" s="101" t="str">
        <f t="shared" si="121"/>
        <v/>
      </c>
      <c r="T121" s="102" t="str">
        <f t="shared" si="122"/>
        <v/>
      </c>
      <c r="U121" s="102" t="str">
        <f t="shared" si="123"/>
        <v/>
      </c>
      <c r="V121" s="297">
        <f t="shared" si="93"/>
        <v>0</v>
      </c>
      <c r="W121" s="284"/>
      <c r="X121" s="284"/>
      <c r="Y121" s="299" t="str">
        <f t="shared" si="94"/>
        <v/>
      </c>
      <c r="Z121" s="298">
        <f t="shared" si="95"/>
        <v>0</v>
      </c>
      <c r="AA121" s="298">
        <f t="shared" si="96"/>
        <v>0</v>
      </c>
      <c r="AB121" s="298">
        <f t="shared" si="97"/>
        <v>0</v>
      </c>
      <c r="AC121" s="300">
        <f t="shared" si="98"/>
        <v>0</v>
      </c>
      <c r="AD121" s="300">
        <f t="shared" si="99"/>
        <v>0</v>
      </c>
      <c r="AE121" s="301">
        <f t="shared" si="111"/>
        <v>0</v>
      </c>
      <c r="AF121" s="301">
        <f t="shared" si="124"/>
        <v>0</v>
      </c>
      <c r="AG121" s="298">
        <f t="shared" si="125"/>
        <v>0</v>
      </c>
      <c r="AH121" s="302">
        <f t="shared" si="126"/>
        <v>0</v>
      </c>
      <c r="AI121" s="302">
        <f t="shared" si="127"/>
        <v>0</v>
      </c>
      <c r="AJ121" s="302">
        <f t="shared" si="128"/>
        <v>0</v>
      </c>
      <c r="AK121" s="303">
        <f t="shared" si="100"/>
        <v>0</v>
      </c>
      <c r="AL121" s="302">
        <f t="shared" si="101"/>
        <v>0</v>
      </c>
      <c r="AM121" s="304">
        <f t="shared" si="129"/>
        <v>0</v>
      </c>
      <c r="AN121" s="285">
        <f t="shared" si="130"/>
        <v>0</v>
      </c>
      <c r="AO121" s="303">
        <f t="shared" si="131"/>
        <v>0</v>
      </c>
      <c r="AP121" s="285">
        <f t="shared" si="132"/>
        <v>0</v>
      </c>
      <c r="AQ121" s="285">
        <f t="shared" si="133"/>
        <v>0</v>
      </c>
      <c r="AR121" s="284">
        <f t="shared" si="134"/>
        <v>0</v>
      </c>
      <c r="AS121" s="284">
        <f t="shared" si="135"/>
        <v>0</v>
      </c>
      <c r="AT121" s="284">
        <f t="shared" si="136"/>
        <v>0</v>
      </c>
      <c r="AU121" s="318">
        <f t="shared" si="137"/>
        <v>0</v>
      </c>
      <c r="AV121" s="318">
        <f t="shared" si="112"/>
        <v>0</v>
      </c>
      <c r="AW121" s="318">
        <f t="shared" si="138"/>
        <v>0</v>
      </c>
      <c r="AX121" s="318">
        <f t="shared" si="113"/>
        <v>0</v>
      </c>
      <c r="AY121" s="320">
        <f t="shared" si="139"/>
        <v>0</v>
      </c>
      <c r="AZ121" s="321">
        <f t="shared" si="114"/>
        <v>0</v>
      </c>
      <c r="BA121" s="321">
        <f t="shared" si="102"/>
        <v>0</v>
      </c>
      <c r="BB121" s="322">
        <f t="shared" si="115"/>
        <v>0</v>
      </c>
      <c r="BC121" s="323">
        <f t="shared" si="103"/>
        <v>0</v>
      </c>
      <c r="BD121" s="324">
        <f t="shared" si="104"/>
        <v>0</v>
      </c>
      <c r="BE121" s="325">
        <f t="shared" si="140"/>
        <v>0</v>
      </c>
      <c r="BF121" s="325">
        <f t="shared" si="105"/>
        <v>0</v>
      </c>
      <c r="BG121" s="325">
        <f t="shared" si="106"/>
        <v>0</v>
      </c>
      <c r="BH121" s="305">
        <f t="shared" si="107"/>
        <v>0</v>
      </c>
      <c r="BI121" s="298">
        <f t="shared" si="108"/>
        <v>0</v>
      </c>
      <c r="BJ121" s="298">
        <f t="shared" si="141"/>
        <v>0</v>
      </c>
      <c r="BK121" s="298">
        <f t="shared" si="109"/>
        <v>0</v>
      </c>
      <c r="BL121" s="298">
        <f t="shared" si="110"/>
        <v>0</v>
      </c>
    </row>
    <row r="122" spans="1:64" ht="15.75">
      <c r="A122" s="315"/>
      <c r="B122" s="266"/>
      <c r="C122" s="133"/>
      <c r="D122" s="111"/>
      <c r="E122" s="111"/>
      <c r="F122" s="111"/>
      <c r="G122" s="176"/>
      <c r="H122" s="176"/>
      <c r="I122" s="176"/>
      <c r="J122" s="176"/>
      <c r="K122" s="176"/>
      <c r="L122" s="267"/>
      <c r="M122" s="267">
        <f t="shared" si="116"/>
        <v>0</v>
      </c>
      <c r="N122" s="110"/>
      <c r="O122" s="168">
        <f t="shared" si="117"/>
        <v>0</v>
      </c>
      <c r="P122" s="168" t="str">
        <f t="shared" si="118"/>
        <v/>
      </c>
      <c r="Q122" s="107" t="str">
        <f t="shared" si="119"/>
        <v/>
      </c>
      <c r="R122" s="156" t="str">
        <f t="shared" si="120"/>
        <v/>
      </c>
      <c r="S122" s="101" t="str">
        <f t="shared" si="121"/>
        <v/>
      </c>
      <c r="T122" s="102" t="str">
        <f t="shared" si="122"/>
        <v/>
      </c>
      <c r="U122" s="102" t="str">
        <f t="shared" si="123"/>
        <v/>
      </c>
      <c r="V122" s="297">
        <f t="shared" si="93"/>
        <v>0</v>
      </c>
      <c r="W122" s="284"/>
      <c r="X122" s="284"/>
      <c r="Y122" s="299" t="str">
        <f t="shared" si="94"/>
        <v/>
      </c>
      <c r="Z122" s="298">
        <f t="shared" si="95"/>
        <v>0</v>
      </c>
      <c r="AA122" s="298">
        <f t="shared" si="96"/>
        <v>0</v>
      </c>
      <c r="AB122" s="298">
        <f t="shared" si="97"/>
        <v>0</v>
      </c>
      <c r="AC122" s="300">
        <f t="shared" si="98"/>
        <v>0</v>
      </c>
      <c r="AD122" s="300">
        <f t="shared" si="99"/>
        <v>0</v>
      </c>
      <c r="AE122" s="301">
        <f t="shared" si="111"/>
        <v>0</v>
      </c>
      <c r="AF122" s="301">
        <f t="shared" si="124"/>
        <v>0</v>
      </c>
      <c r="AG122" s="298">
        <f t="shared" si="125"/>
        <v>0</v>
      </c>
      <c r="AH122" s="302">
        <f t="shared" si="126"/>
        <v>0</v>
      </c>
      <c r="AI122" s="302">
        <f t="shared" si="127"/>
        <v>0</v>
      </c>
      <c r="AJ122" s="302">
        <f t="shared" si="128"/>
        <v>0</v>
      </c>
      <c r="AK122" s="303">
        <f t="shared" si="100"/>
        <v>0</v>
      </c>
      <c r="AL122" s="302">
        <f t="shared" si="101"/>
        <v>0</v>
      </c>
      <c r="AM122" s="304">
        <f t="shared" si="129"/>
        <v>0</v>
      </c>
      <c r="AN122" s="285">
        <f t="shared" si="130"/>
        <v>0</v>
      </c>
      <c r="AO122" s="303">
        <f t="shared" si="131"/>
        <v>0</v>
      </c>
      <c r="AP122" s="285">
        <f t="shared" si="132"/>
        <v>0</v>
      </c>
      <c r="AQ122" s="285">
        <f t="shared" si="133"/>
        <v>0</v>
      </c>
      <c r="AR122" s="284">
        <f t="shared" si="134"/>
        <v>0</v>
      </c>
      <c r="AS122" s="284">
        <f t="shared" si="135"/>
        <v>0</v>
      </c>
      <c r="AT122" s="284">
        <f t="shared" si="136"/>
        <v>0</v>
      </c>
      <c r="AU122" s="318">
        <f t="shared" si="137"/>
        <v>0</v>
      </c>
      <c r="AV122" s="318">
        <f t="shared" si="112"/>
        <v>0</v>
      </c>
      <c r="AW122" s="318">
        <f t="shared" si="138"/>
        <v>0</v>
      </c>
      <c r="AX122" s="318">
        <f t="shared" si="113"/>
        <v>0</v>
      </c>
      <c r="AY122" s="320">
        <f t="shared" si="139"/>
        <v>0</v>
      </c>
      <c r="AZ122" s="321">
        <f t="shared" si="114"/>
        <v>0</v>
      </c>
      <c r="BA122" s="321">
        <f t="shared" si="102"/>
        <v>0</v>
      </c>
      <c r="BB122" s="322">
        <f t="shared" si="115"/>
        <v>0</v>
      </c>
      <c r="BC122" s="323">
        <f t="shared" si="103"/>
        <v>0</v>
      </c>
      <c r="BD122" s="324">
        <f t="shared" si="104"/>
        <v>0</v>
      </c>
      <c r="BE122" s="325">
        <f t="shared" si="140"/>
        <v>0</v>
      </c>
      <c r="BF122" s="325">
        <f t="shared" si="105"/>
        <v>0</v>
      </c>
      <c r="BG122" s="325">
        <f t="shared" si="106"/>
        <v>0</v>
      </c>
      <c r="BH122" s="305">
        <f t="shared" si="107"/>
        <v>0</v>
      </c>
      <c r="BI122" s="298">
        <f t="shared" si="108"/>
        <v>0</v>
      </c>
      <c r="BJ122" s="298">
        <f t="shared" si="141"/>
        <v>0</v>
      </c>
      <c r="BK122" s="298">
        <f t="shared" si="109"/>
        <v>0</v>
      </c>
      <c r="BL122" s="298">
        <f t="shared" si="110"/>
        <v>0</v>
      </c>
    </row>
    <row r="123" spans="1:64" ht="15.75">
      <c r="A123" s="315"/>
      <c r="B123" s="266"/>
      <c r="C123" s="133"/>
      <c r="D123" s="111"/>
      <c r="E123" s="111"/>
      <c r="F123" s="111"/>
      <c r="G123" s="176"/>
      <c r="H123" s="176"/>
      <c r="I123" s="176"/>
      <c r="J123" s="176"/>
      <c r="K123" s="176"/>
      <c r="L123" s="267"/>
      <c r="M123" s="267">
        <f t="shared" si="116"/>
        <v>0</v>
      </c>
      <c r="N123" s="110"/>
      <c r="O123" s="168">
        <f t="shared" si="117"/>
        <v>0</v>
      </c>
      <c r="P123" s="168" t="str">
        <f t="shared" si="118"/>
        <v/>
      </c>
      <c r="Q123" s="107" t="str">
        <f t="shared" si="119"/>
        <v/>
      </c>
      <c r="R123" s="156" t="str">
        <f t="shared" si="120"/>
        <v/>
      </c>
      <c r="S123" s="101" t="str">
        <f t="shared" si="121"/>
        <v/>
      </c>
      <c r="T123" s="102" t="str">
        <f t="shared" si="122"/>
        <v/>
      </c>
      <c r="U123" s="102" t="str">
        <f t="shared" si="123"/>
        <v/>
      </c>
      <c r="V123" s="297">
        <f t="shared" si="93"/>
        <v>0</v>
      </c>
      <c r="W123" s="284"/>
      <c r="X123" s="284"/>
      <c r="Y123" s="299" t="str">
        <f t="shared" si="94"/>
        <v/>
      </c>
      <c r="Z123" s="298">
        <f t="shared" si="95"/>
        <v>0</v>
      </c>
      <c r="AA123" s="298">
        <f t="shared" si="96"/>
        <v>0</v>
      </c>
      <c r="AB123" s="298">
        <f t="shared" si="97"/>
        <v>0</v>
      </c>
      <c r="AC123" s="300">
        <f t="shared" si="98"/>
        <v>0</v>
      </c>
      <c r="AD123" s="300">
        <f t="shared" si="99"/>
        <v>0</v>
      </c>
      <c r="AE123" s="301">
        <f t="shared" si="111"/>
        <v>0</v>
      </c>
      <c r="AF123" s="301">
        <f t="shared" si="124"/>
        <v>0</v>
      </c>
      <c r="AG123" s="298">
        <f t="shared" si="125"/>
        <v>0</v>
      </c>
      <c r="AH123" s="302">
        <f t="shared" si="126"/>
        <v>0</v>
      </c>
      <c r="AI123" s="302">
        <f t="shared" si="127"/>
        <v>0</v>
      </c>
      <c r="AJ123" s="302">
        <f t="shared" si="128"/>
        <v>0</v>
      </c>
      <c r="AK123" s="303">
        <f t="shared" si="100"/>
        <v>0</v>
      </c>
      <c r="AL123" s="302">
        <f t="shared" si="101"/>
        <v>0</v>
      </c>
      <c r="AM123" s="304">
        <f t="shared" si="129"/>
        <v>0</v>
      </c>
      <c r="AN123" s="285">
        <f t="shared" si="130"/>
        <v>0</v>
      </c>
      <c r="AO123" s="303">
        <f t="shared" si="131"/>
        <v>0</v>
      </c>
      <c r="AP123" s="285">
        <f t="shared" si="132"/>
        <v>0</v>
      </c>
      <c r="AQ123" s="285">
        <f t="shared" si="133"/>
        <v>0</v>
      </c>
      <c r="AR123" s="284">
        <f t="shared" si="134"/>
        <v>0</v>
      </c>
      <c r="AS123" s="284">
        <f t="shared" si="135"/>
        <v>0</v>
      </c>
      <c r="AT123" s="284">
        <f t="shared" si="136"/>
        <v>0</v>
      </c>
      <c r="AU123" s="318">
        <f t="shared" si="137"/>
        <v>0</v>
      </c>
      <c r="AV123" s="318">
        <f t="shared" si="112"/>
        <v>0</v>
      </c>
      <c r="AW123" s="318">
        <f t="shared" si="138"/>
        <v>0</v>
      </c>
      <c r="AX123" s="318">
        <f t="shared" si="113"/>
        <v>0</v>
      </c>
      <c r="AY123" s="320">
        <f t="shared" si="139"/>
        <v>0</v>
      </c>
      <c r="AZ123" s="321">
        <f t="shared" si="114"/>
        <v>0</v>
      </c>
      <c r="BA123" s="321">
        <f t="shared" si="102"/>
        <v>0</v>
      </c>
      <c r="BB123" s="322">
        <f t="shared" si="115"/>
        <v>0</v>
      </c>
      <c r="BC123" s="323">
        <f t="shared" si="103"/>
        <v>0</v>
      </c>
      <c r="BD123" s="324">
        <f t="shared" si="104"/>
        <v>0</v>
      </c>
      <c r="BE123" s="325">
        <f t="shared" si="140"/>
        <v>0</v>
      </c>
      <c r="BF123" s="325">
        <f t="shared" si="105"/>
        <v>0</v>
      </c>
      <c r="BG123" s="325">
        <f t="shared" si="106"/>
        <v>0</v>
      </c>
      <c r="BH123" s="305">
        <f t="shared" si="107"/>
        <v>0</v>
      </c>
      <c r="BI123" s="298">
        <f t="shared" si="108"/>
        <v>0</v>
      </c>
      <c r="BJ123" s="298">
        <f t="shared" si="141"/>
        <v>0</v>
      </c>
      <c r="BK123" s="298">
        <f t="shared" si="109"/>
        <v>0</v>
      </c>
      <c r="BL123" s="298">
        <f t="shared" si="110"/>
        <v>0</v>
      </c>
    </row>
    <row r="124" spans="1:64" ht="15.75">
      <c r="A124" s="315"/>
      <c r="B124" s="266"/>
      <c r="C124" s="133"/>
      <c r="D124" s="111"/>
      <c r="E124" s="111"/>
      <c r="F124" s="111"/>
      <c r="G124" s="176"/>
      <c r="H124" s="176"/>
      <c r="I124" s="176"/>
      <c r="J124" s="176"/>
      <c r="K124" s="176"/>
      <c r="L124" s="267"/>
      <c r="M124" s="267">
        <f t="shared" si="116"/>
        <v>0</v>
      </c>
      <c r="N124" s="110"/>
      <c r="O124" s="168">
        <f t="shared" si="117"/>
        <v>0</v>
      </c>
      <c r="P124" s="168" t="str">
        <f t="shared" si="118"/>
        <v/>
      </c>
      <c r="Q124" s="107" t="str">
        <f t="shared" si="119"/>
        <v/>
      </c>
      <c r="R124" s="156" t="str">
        <f t="shared" si="120"/>
        <v/>
      </c>
      <c r="S124" s="101" t="str">
        <f t="shared" si="121"/>
        <v/>
      </c>
      <c r="T124" s="102" t="str">
        <f t="shared" si="122"/>
        <v/>
      </c>
      <c r="U124" s="102" t="str">
        <f t="shared" si="123"/>
        <v/>
      </c>
      <c r="V124" s="297">
        <f t="shared" si="93"/>
        <v>0</v>
      </c>
      <c r="W124" s="284"/>
      <c r="X124" s="284"/>
      <c r="Y124" s="299" t="str">
        <f t="shared" si="94"/>
        <v/>
      </c>
      <c r="Z124" s="298">
        <f t="shared" si="95"/>
        <v>0</v>
      </c>
      <c r="AA124" s="298">
        <f t="shared" si="96"/>
        <v>0</v>
      </c>
      <c r="AB124" s="298">
        <f t="shared" si="97"/>
        <v>0</v>
      </c>
      <c r="AC124" s="300">
        <f t="shared" si="98"/>
        <v>0</v>
      </c>
      <c r="AD124" s="300">
        <f t="shared" si="99"/>
        <v>0</v>
      </c>
      <c r="AE124" s="301">
        <f t="shared" si="111"/>
        <v>0</v>
      </c>
      <c r="AF124" s="301">
        <f t="shared" si="124"/>
        <v>0</v>
      </c>
      <c r="AG124" s="298">
        <f t="shared" si="125"/>
        <v>0</v>
      </c>
      <c r="AH124" s="302">
        <f t="shared" si="126"/>
        <v>0</v>
      </c>
      <c r="AI124" s="302">
        <f t="shared" si="127"/>
        <v>0</v>
      </c>
      <c r="AJ124" s="302">
        <f t="shared" si="128"/>
        <v>0</v>
      </c>
      <c r="AK124" s="303">
        <f t="shared" si="100"/>
        <v>0</v>
      </c>
      <c r="AL124" s="302">
        <f t="shared" si="101"/>
        <v>0</v>
      </c>
      <c r="AM124" s="304">
        <f t="shared" si="129"/>
        <v>0</v>
      </c>
      <c r="AN124" s="285">
        <f t="shared" si="130"/>
        <v>0</v>
      </c>
      <c r="AO124" s="303">
        <f t="shared" si="131"/>
        <v>0</v>
      </c>
      <c r="AP124" s="285">
        <f t="shared" si="132"/>
        <v>0</v>
      </c>
      <c r="AQ124" s="285">
        <f t="shared" si="133"/>
        <v>0</v>
      </c>
      <c r="AR124" s="284">
        <f t="shared" si="134"/>
        <v>0</v>
      </c>
      <c r="AS124" s="284">
        <f t="shared" si="135"/>
        <v>0</v>
      </c>
      <c r="AT124" s="284">
        <f t="shared" si="136"/>
        <v>0</v>
      </c>
      <c r="AU124" s="318">
        <f t="shared" si="137"/>
        <v>0</v>
      </c>
      <c r="AV124" s="318">
        <f t="shared" si="112"/>
        <v>0</v>
      </c>
      <c r="AW124" s="318">
        <f t="shared" si="138"/>
        <v>0</v>
      </c>
      <c r="AX124" s="318">
        <f t="shared" si="113"/>
        <v>0</v>
      </c>
      <c r="AY124" s="320">
        <f t="shared" si="139"/>
        <v>0</v>
      </c>
      <c r="AZ124" s="321">
        <f t="shared" si="114"/>
        <v>0</v>
      </c>
      <c r="BA124" s="321">
        <f t="shared" si="102"/>
        <v>0</v>
      </c>
      <c r="BB124" s="322">
        <f t="shared" si="115"/>
        <v>0</v>
      </c>
      <c r="BC124" s="323">
        <f t="shared" si="103"/>
        <v>0</v>
      </c>
      <c r="BD124" s="324">
        <f t="shared" si="104"/>
        <v>0</v>
      </c>
      <c r="BE124" s="325">
        <f t="shared" si="140"/>
        <v>0</v>
      </c>
      <c r="BF124" s="325">
        <f t="shared" si="105"/>
        <v>0</v>
      </c>
      <c r="BG124" s="325">
        <f t="shared" si="106"/>
        <v>0</v>
      </c>
      <c r="BH124" s="305">
        <f t="shared" si="107"/>
        <v>0</v>
      </c>
      <c r="BI124" s="298">
        <f t="shared" si="108"/>
        <v>0</v>
      </c>
      <c r="BJ124" s="298">
        <f t="shared" si="141"/>
        <v>0</v>
      </c>
      <c r="BK124" s="298">
        <f t="shared" si="109"/>
        <v>0</v>
      </c>
      <c r="BL124" s="298">
        <f t="shared" si="110"/>
        <v>0</v>
      </c>
    </row>
    <row r="125" spans="1:64" ht="15.75">
      <c r="A125" s="315"/>
      <c r="B125" s="266"/>
      <c r="C125" s="133"/>
      <c r="D125" s="111"/>
      <c r="E125" s="111"/>
      <c r="F125" s="111"/>
      <c r="G125" s="176"/>
      <c r="H125" s="176"/>
      <c r="I125" s="176"/>
      <c r="J125" s="176"/>
      <c r="K125" s="176"/>
      <c r="L125" s="267"/>
      <c r="M125" s="267">
        <f t="shared" si="116"/>
        <v>0</v>
      </c>
      <c r="N125" s="110"/>
      <c r="O125" s="168">
        <f t="shared" si="117"/>
        <v>0</v>
      </c>
      <c r="P125" s="168" t="str">
        <f t="shared" si="118"/>
        <v/>
      </c>
      <c r="Q125" s="107" t="str">
        <f t="shared" si="119"/>
        <v/>
      </c>
      <c r="R125" s="156" t="str">
        <f t="shared" si="120"/>
        <v/>
      </c>
      <c r="S125" s="101" t="str">
        <f t="shared" si="121"/>
        <v/>
      </c>
      <c r="T125" s="102" t="str">
        <f t="shared" si="122"/>
        <v/>
      </c>
      <c r="U125" s="102" t="str">
        <f t="shared" si="123"/>
        <v/>
      </c>
      <c r="V125" s="297">
        <f t="shared" si="93"/>
        <v>0</v>
      </c>
      <c r="W125" s="284"/>
      <c r="X125" s="284"/>
      <c r="Y125" s="299" t="str">
        <f t="shared" si="94"/>
        <v/>
      </c>
      <c r="Z125" s="298">
        <f t="shared" si="95"/>
        <v>0</v>
      </c>
      <c r="AA125" s="298">
        <f t="shared" si="96"/>
        <v>0</v>
      </c>
      <c r="AB125" s="298">
        <f t="shared" si="97"/>
        <v>0</v>
      </c>
      <c r="AC125" s="300">
        <f t="shared" si="98"/>
        <v>0</v>
      </c>
      <c r="AD125" s="300">
        <f t="shared" si="99"/>
        <v>0</v>
      </c>
      <c r="AE125" s="301">
        <f t="shared" si="111"/>
        <v>0</v>
      </c>
      <c r="AF125" s="301">
        <f t="shared" si="124"/>
        <v>0</v>
      </c>
      <c r="AG125" s="298">
        <f t="shared" si="125"/>
        <v>0</v>
      </c>
      <c r="AH125" s="302">
        <f t="shared" si="126"/>
        <v>0</v>
      </c>
      <c r="AI125" s="302">
        <f t="shared" si="127"/>
        <v>0</v>
      </c>
      <c r="AJ125" s="302">
        <f t="shared" si="128"/>
        <v>0</v>
      </c>
      <c r="AK125" s="303">
        <f t="shared" si="100"/>
        <v>0</v>
      </c>
      <c r="AL125" s="302">
        <f t="shared" si="101"/>
        <v>0</v>
      </c>
      <c r="AM125" s="304">
        <f t="shared" si="129"/>
        <v>0</v>
      </c>
      <c r="AN125" s="285">
        <f t="shared" si="130"/>
        <v>0</v>
      </c>
      <c r="AO125" s="303">
        <f t="shared" si="131"/>
        <v>0</v>
      </c>
      <c r="AP125" s="285">
        <f t="shared" si="132"/>
        <v>0</v>
      </c>
      <c r="AQ125" s="285">
        <f t="shared" si="133"/>
        <v>0</v>
      </c>
      <c r="AR125" s="284">
        <f t="shared" si="134"/>
        <v>0</v>
      </c>
      <c r="AS125" s="284">
        <f t="shared" si="135"/>
        <v>0</v>
      </c>
      <c r="AT125" s="284">
        <f t="shared" si="136"/>
        <v>0</v>
      </c>
      <c r="AU125" s="318">
        <f t="shared" si="137"/>
        <v>0</v>
      </c>
      <c r="AV125" s="318">
        <f t="shared" si="112"/>
        <v>0</v>
      </c>
      <c r="AW125" s="318">
        <f t="shared" si="138"/>
        <v>0</v>
      </c>
      <c r="AX125" s="318">
        <f t="shared" si="113"/>
        <v>0</v>
      </c>
      <c r="AY125" s="320">
        <f t="shared" si="139"/>
        <v>0</v>
      </c>
      <c r="AZ125" s="321">
        <f t="shared" si="114"/>
        <v>0</v>
      </c>
      <c r="BA125" s="321">
        <f t="shared" si="102"/>
        <v>0</v>
      </c>
      <c r="BB125" s="322">
        <f t="shared" si="115"/>
        <v>0</v>
      </c>
      <c r="BC125" s="323">
        <f t="shared" si="103"/>
        <v>0</v>
      </c>
      <c r="BD125" s="324">
        <f t="shared" si="104"/>
        <v>0</v>
      </c>
      <c r="BE125" s="325">
        <f t="shared" si="140"/>
        <v>0</v>
      </c>
      <c r="BF125" s="325">
        <f t="shared" si="105"/>
        <v>0</v>
      </c>
      <c r="BG125" s="325">
        <f t="shared" si="106"/>
        <v>0</v>
      </c>
      <c r="BH125" s="305">
        <f t="shared" si="107"/>
        <v>0</v>
      </c>
      <c r="BI125" s="298">
        <f t="shared" si="108"/>
        <v>0</v>
      </c>
      <c r="BJ125" s="298">
        <f t="shared" si="141"/>
        <v>0</v>
      </c>
      <c r="BK125" s="298">
        <f t="shared" si="109"/>
        <v>0</v>
      </c>
      <c r="BL125" s="298">
        <f t="shared" si="110"/>
        <v>0</v>
      </c>
    </row>
    <row r="126" spans="1:64" ht="15.75">
      <c r="A126" s="315"/>
      <c r="B126" s="266"/>
      <c r="C126" s="133"/>
      <c r="D126" s="111"/>
      <c r="E126" s="111"/>
      <c r="F126" s="111"/>
      <c r="G126" s="176"/>
      <c r="H126" s="176"/>
      <c r="I126" s="176"/>
      <c r="J126" s="176"/>
      <c r="K126" s="176"/>
      <c r="L126" s="267"/>
      <c r="M126" s="267">
        <f t="shared" si="116"/>
        <v>0</v>
      </c>
      <c r="N126" s="110"/>
      <c r="O126" s="168">
        <f t="shared" si="117"/>
        <v>0</v>
      </c>
      <c r="P126" s="168" t="str">
        <f t="shared" si="118"/>
        <v/>
      </c>
      <c r="Q126" s="107" t="str">
        <f t="shared" si="119"/>
        <v/>
      </c>
      <c r="R126" s="156" t="str">
        <f t="shared" si="120"/>
        <v/>
      </c>
      <c r="S126" s="101" t="str">
        <f t="shared" si="121"/>
        <v/>
      </c>
      <c r="T126" s="102" t="str">
        <f t="shared" si="122"/>
        <v/>
      </c>
      <c r="U126" s="102" t="str">
        <f t="shared" si="123"/>
        <v/>
      </c>
      <c r="V126" s="297">
        <f t="shared" si="93"/>
        <v>0</v>
      </c>
      <c r="W126" s="284"/>
      <c r="X126" s="284"/>
      <c r="Y126" s="299" t="str">
        <f t="shared" si="94"/>
        <v/>
      </c>
      <c r="Z126" s="298">
        <f t="shared" si="95"/>
        <v>0</v>
      </c>
      <c r="AA126" s="298">
        <f t="shared" si="96"/>
        <v>0</v>
      </c>
      <c r="AB126" s="298">
        <f t="shared" si="97"/>
        <v>0</v>
      </c>
      <c r="AC126" s="300">
        <f t="shared" si="98"/>
        <v>0</v>
      </c>
      <c r="AD126" s="300">
        <f t="shared" si="99"/>
        <v>0</v>
      </c>
      <c r="AE126" s="301">
        <f t="shared" si="111"/>
        <v>0</v>
      </c>
      <c r="AF126" s="301">
        <f t="shared" si="124"/>
        <v>0</v>
      </c>
      <c r="AG126" s="298">
        <f t="shared" si="125"/>
        <v>0</v>
      </c>
      <c r="AH126" s="302">
        <f t="shared" si="126"/>
        <v>0</v>
      </c>
      <c r="AI126" s="302">
        <f t="shared" si="127"/>
        <v>0</v>
      </c>
      <c r="AJ126" s="302">
        <f t="shared" si="128"/>
        <v>0</v>
      </c>
      <c r="AK126" s="303">
        <f t="shared" si="100"/>
        <v>0</v>
      </c>
      <c r="AL126" s="302">
        <f t="shared" si="101"/>
        <v>0</v>
      </c>
      <c r="AM126" s="304">
        <f t="shared" si="129"/>
        <v>0</v>
      </c>
      <c r="AN126" s="285">
        <f t="shared" si="130"/>
        <v>0</v>
      </c>
      <c r="AO126" s="303">
        <f t="shared" si="131"/>
        <v>0</v>
      </c>
      <c r="AP126" s="285">
        <f t="shared" si="132"/>
        <v>0</v>
      </c>
      <c r="AQ126" s="285">
        <f t="shared" si="133"/>
        <v>0</v>
      </c>
      <c r="AR126" s="284">
        <f t="shared" si="134"/>
        <v>0</v>
      </c>
      <c r="AS126" s="284">
        <f t="shared" si="135"/>
        <v>0</v>
      </c>
      <c r="AT126" s="284">
        <f t="shared" si="136"/>
        <v>0</v>
      </c>
      <c r="AU126" s="318">
        <f t="shared" si="137"/>
        <v>0</v>
      </c>
      <c r="AV126" s="318">
        <f t="shared" si="112"/>
        <v>0</v>
      </c>
      <c r="AW126" s="318">
        <f t="shared" si="138"/>
        <v>0</v>
      </c>
      <c r="AX126" s="318">
        <f t="shared" si="113"/>
        <v>0</v>
      </c>
      <c r="AY126" s="320">
        <f t="shared" si="139"/>
        <v>0</v>
      </c>
      <c r="AZ126" s="321">
        <f t="shared" si="114"/>
        <v>0</v>
      </c>
      <c r="BA126" s="321">
        <f t="shared" si="102"/>
        <v>0</v>
      </c>
      <c r="BB126" s="322">
        <f t="shared" si="115"/>
        <v>0</v>
      </c>
      <c r="BC126" s="323">
        <f t="shared" si="103"/>
        <v>0</v>
      </c>
      <c r="BD126" s="324">
        <f t="shared" si="104"/>
        <v>0</v>
      </c>
      <c r="BE126" s="325">
        <f t="shared" si="140"/>
        <v>0</v>
      </c>
      <c r="BF126" s="325">
        <f t="shared" si="105"/>
        <v>0</v>
      </c>
      <c r="BG126" s="325">
        <f t="shared" si="106"/>
        <v>0</v>
      </c>
      <c r="BH126" s="305">
        <f t="shared" si="107"/>
        <v>0</v>
      </c>
      <c r="BI126" s="298">
        <f t="shared" si="108"/>
        <v>0</v>
      </c>
      <c r="BJ126" s="298">
        <f t="shared" si="141"/>
        <v>0</v>
      </c>
      <c r="BK126" s="298">
        <f t="shared" si="109"/>
        <v>0</v>
      </c>
      <c r="BL126" s="298">
        <f t="shared" si="110"/>
        <v>0</v>
      </c>
    </row>
    <row r="127" spans="1:64" ht="15.75">
      <c r="A127" s="315"/>
      <c r="B127" s="266"/>
      <c r="C127" s="133"/>
      <c r="D127" s="111"/>
      <c r="E127" s="111"/>
      <c r="F127" s="111"/>
      <c r="G127" s="176"/>
      <c r="H127" s="176"/>
      <c r="I127" s="176"/>
      <c r="J127" s="176"/>
      <c r="K127" s="176"/>
      <c r="L127" s="267"/>
      <c r="M127" s="267">
        <f t="shared" si="116"/>
        <v>0</v>
      </c>
      <c r="N127" s="110"/>
      <c r="O127" s="168">
        <f t="shared" si="117"/>
        <v>0</v>
      </c>
      <c r="P127" s="168" t="str">
        <f t="shared" si="118"/>
        <v/>
      </c>
      <c r="Q127" s="107" t="str">
        <f t="shared" si="119"/>
        <v/>
      </c>
      <c r="R127" s="156" t="str">
        <f t="shared" si="120"/>
        <v/>
      </c>
      <c r="S127" s="101" t="str">
        <f t="shared" si="121"/>
        <v/>
      </c>
      <c r="T127" s="102" t="str">
        <f t="shared" si="122"/>
        <v/>
      </c>
      <c r="U127" s="102" t="str">
        <f t="shared" si="123"/>
        <v/>
      </c>
      <c r="V127" s="297">
        <f t="shared" si="93"/>
        <v>0</v>
      </c>
      <c r="W127" s="284"/>
      <c r="X127" s="284"/>
      <c r="Y127" s="299" t="str">
        <f t="shared" si="94"/>
        <v/>
      </c>
      <c r="Z127" s="298">
        <f t="shared" si="95"/>
        <v>0</v>
      </c>
      <c r="AA127" s="298">
        <f t="shared" si="96"/>
        <v>0</v>
      </c>
      <c r="AB127" s="298">
        <f t="shared" si="97"/>
        <v>0</v>
      </c>
      <c r="AC127" s="300">
        <f t="shared" si="98"/>
        <v>0</v>
      </c>
      <c r="AD127" s="300">
        <f t="shared" si="99"/>
        <v>0</v>
      </c>
      <c r="AE127" s="301">
        <f t="shared" si="111"/>
        <v>0</v>
      </c>
      <c r="AF127" s="301">
        <f t="shared" si="124"/>
        <v>0</v>
      </c>
      <c r="AG127" s="298">
        <f t="shared" si="125"/>
        <v>0</v>
      </c>
      <c r="AH127" s="302">
        <f t="shared" si="126"/>
        <v>0</v>
      </c>
      <c r="AI127" s="302">
        <f t="shared" si="127"/>
        <v>0</v>
      </c>
      <c r="AJ127" s="302">
        <f t="shared" si="128"/>
        <v>0</v>
      </c>
      <c r="AK127" s="303">
        <f t="shared" si="100"/>
        <v>0</v>
      </c>
      <c r="AL127" s="302">
        <f t="shared" si="101"/>
        <v>0</v>
      </c>
      <c r="AM127" s="304">
        <f t="shared" si="129"/>
        <v>0</v>
      </c>
      <c r="AN127" s="285">
        <f t="shared" si="130"/>
        <v>0</v>
      </c>
      <c r="AO127" s="303">
        <f t="shared" si="131"/>
        <v>0</v>
      </c>
      <c r="AP127" s="285">
        <f t="shared" si="132"/>
        <v>0</v>
      </c>
      <c r="AQ127" s="285">
        <f t="shared" si="133"/>
        <v>0</v>
      </c>
      <c r="AR127" s="284">
        <f t="shared" si="134"/>
        <v>0</v>
      </c>
      <c r="AS127" s="284">
        <f t="shared" si="135"/>
        <v>0</v>
      </c>
      <c r="AT127" s="284">
        <f t="shared" si="136"/>
        <v>0</v>
      </c>
      <c r="AU127" s="318">
        <f t="shared" si="137"/>
        <v>0</v>
      </c>
      <c r="AV127" s="318">
        <f t="shared" si="112"/>
        <v>0</v>
      </c>
      <c r="AW127" s="318">
        <f t="shared" si="138"/>
        <v>0</v>
      </c>
      <c r="AX127" s="318">
        <f t="shared" si="113"/>
        <v>0</v>
      </c>
      <c r="AY127" s="320">
        <f t="shared" si="139"/>
        <v>0</v>
      </c>
      <c r="AZ127" s="321">
        <f t="shared" si="114"/>
        <v>0</v>
      </c>
      <c r="BA127" s="321">
        <f t="shared" si="102"/>
        <v>0</v>
      </c>
      <c r="BB127" s="322">
        <f t="shared" si="115"/>
        <v>0</v>
      </c>
      <c r="BC127" s="323">
        <f t="shared" si="103"/>
        <v>0</v>
      </c>
      <c r="BD127" s="324">
        <f t="shared" si="104"/>
        <v>0</v>
      </c>
      <c r="BE127" s="325">
        <f t="shared" si="140"/>
        <v>0</v>
      </c>
      <c r="BF127" s="325">
        <f t="shared" si="105"/>
        <v>0</v>
      </c>
      <c r="BG127" s="325">
        <f t="shared" si="106"/>
        <v>0</v>
      </c>
      <c r="BH127" s="305">
        <f t="shared" si="107"/>
        <v>0</v>
      </c>
      <c r="BI127" s="298">
        <f t="shared" si="108"/>
        <v>0</v>
      </c>
      <c r="BJ127" s="298">
        <f t="shared" si="141"/>
        <v>0</v>
      </c>
      <c r="BK127" s="298">
        <f t="shared" si="109"/>
        <v>0</v>
      </c>
      <c r="BL127" s="298">
        <f t="shared" si="110"/>
        <v>0</v>
      </c>
    </row>
    <row r="128" spans="1:64" ht="15.75">
      <c r="A128" s="315"/>
      <c r="B128" s="266"/>
      <c r="C128" s="133"/>
      <c r="D128" s="111"/>
      <c r="E128" s="111"/>
      <c r="F128" s="111"/>
      <c r="G128" s="176"/>
      <c r="H128" s="176"/>
      <c r="I128" s="176"/>
      <c r="J128" s="176"/>
      <c r="K128" s="176"/>
      <c r="L128" s="267"/>
      <c r="M128" s="267">
        <f t="shared" si="116"/>
        <v>0</v>
      </c>
      <c r="N128" s="110"/>
      <c r="O128" s="168">
        <f t="shared" si="117"/>
        <v>0</v>
      </c>
      <c r="P128" s="168" t="str">
        <f t="shared" si="118"/>
        <v/>
      </c>
      <c r="Q128" s="107" t="str">
        <f t="shared" si="119"/>
        <v/>
      </c>
      <c r="R128" s="156" t="str">
        <f t="shared" si="120"/>
        <v/>
      </c>
      <c r="S128" s="101" t="str">
        <f t="shared" si="121"/>
        <v/>
      </c>
      <c r="T128" s="102" t="str">
        <f t="shared" si="122"/>
        <v/>
      </c>
      <c r="U128" s="102" t="str">
        <f t="shared" si="123"/>
        <v/>
      </c>
      <c r="V128" s="297">
        <f t="shared" si="93"/>
        <v>0</v>
      </c>
      <c r="W128" s="284"/>
      <c r="X128" s="284"/>
      <c r="Y128" s="299" t="str">
        <f t="shared" si="94"/>
        <v/>
      </c>
      <c r="Z128" s="298">
        <f t="shared" si="95"/>
        <v>0</v>
      </c>
      <c r="AA128" s="298">
        <f t="shared" si="96"/>
        <v>0</v>
      </c>
      <c r="AB128" s="298">
        <f t="shared" si="97"/>
        <v>0</v>
      </c>
      <c r="AC128" s="300">
        <f t="shared" si="98"/>
        <v>0</v>
      </c>
      <c r="AD128" s="300">
        <f t="shared" si="99"/>
        <v>0</v>
      </c>
      <c r="AE128" s="301">
        <f t="shared" si="111"/>
        <v>0</v>
      </c>
      <c r="AF128" s="301">
        <f t="shared" si="124"/>
        <v>0</v>
      </c>
      <c r="AG128" s="298">
        <f t="shared" si="125"/>
        <v>0</v>
      </c>
      <c r="AH128" s="302">
        <f t="shared" si="126"/>
        <v>0</v>
      </c>
      <c r="AI128" s="302">
        <f t="shared" si="127"/>
        <v>0</v>
      </c>
      <c r="AJ128" s="302">
        <f t="shared" si="128"/>
        <v>0</v>
      </c>
      <c r="AK128" s="303">
        <f t="shared" si="100"/>
        <v>0</v>
      </c>
      <c r="AL128" s="302">
        <f t="shared" si="101"/>
        <v>0</v>
      </c>
      <c r="AM128" s="304">
        <f t="shared" si="129"/>
        <v>0</v>
      </c>
      <c r="AN128" s="285">
        <f t="shared" si="130"/>
        <v>0</v>
      </c>
      <c r="AO128" s="303">
        <f t="shared" si="131"/>
        <v>0</v>
      </c>
      <c r="AP128" s="285">
        <f t="shared" si="132"/>
        <v>0</v>
      </c>
      <c r="AQ128" s="285">
        <f t="shared" si="133"/>
        <v>0</v>
      </c>
      <c r="AR128" s="284">
        <f t="shared" si="134"/>
        <v>0</v>
      </c>
      <c r="AS128" s="284">
        <f t="shared" si="135"/>
        <v>0</v>
      </c>
      <c r="AT128" s="284">
        <f t="shared" si="136"/>
        <v>0</v>
      </c>
      <c r="AU128" s="318">
        <f t="shared" si="137"/>
        <v>0</v>
      </c>
      <c r="AV128" s="318">
        <f t="shared" si="112"/>
        <v>0</v>
      </c>
      <c r="AW128" s="318">
        <f t="shared" si="138"/>
        <v>0</v>
      </c>
      <c r="AX128" s="318">
        <f t="shared" si="113"/>
        <v>0</v>
      </c>
      <c r="AY128" s="320">
        <f t="shared" si="139"/>
        <v>0</v>
      </c>
      <c r="AZ128" s="321">
        <f t="shared" si="114"/>
        <v>0</v>
      </c>
      <c r="BA128" s="321">
        <f t="shared" si="102"/>
        <v>0</v>
      </c>
      <c r="BB128" s="322">
        <f t="shared" si="115"/>
        <v>0</v>
      </c>
      <c r="BC128" s="323">
        <f t="shared" si="103"/>
        <v>0</v>
      </c>
      <c r="BD128" s="324">
        <f t="shared" si="104"/>
        <v>0</v>
      </c>
      <c r="BE128" s="325">
        <f t="shared" si="140"/>
        <v>0</v>
      </c>
      <c r="BF128" s="325">
        <f t="shared" si="105"/>
        <v>0</v>
      </c>
      <c r="BG128" s="325">
        <f t="shared" si="106"/>
        <v>0</v>
      </c>
      <c r="BH128" s="305">
        <f t="shared" si="107"/>
        <v>0</v>
      </c>
      <c r="BI128" s="298">
        <f t="shared" si="108"/>
        <v>0</v>
      </c>
      <c r="BJ128" s="298">
        <f t="shared" si="141"/>
        <v>0</v>
      </c>
      <c r="BK128" s="298">
        <f t="shared" si="109"/>
        <v>0</v>
      </c>
      <c r="BL128" s="298">
        <f t="shared" si="110"/>
        <v>0</v>
      </c>
    </row>
    <row r="129" spans="1:64" ht="15.75">
      <c r="A129" s="315"/>
      <c r="B129" s="266"/>
      <c r="C129" s="133"/>
      <c r="D129" s="111"/>
      <c r="E129" s="111"/>
      <c r="F129" s="111"/>
      <c r="G129" s="176"/>
      <c r="H129" s="176"/>
      <c r="I129" s="176"/>
      <c r="J129" s="176"/>
      <c r="K129" s="176"/>
      <c r="L129" s="267"/>
      <c r="M129" s="267">
        <f t="shared" si="116"/>
        <v>0</v>
      </c>
      <c r="N129" s="110"/>
      <c r="O129" s="168">
        <f t="shared" si="117"/>
        <v>0</v>
      </c>
      <c r="P129" s="168" t="str">
        <f t="shared" si="118"/>
        <v/>
      </c>
      <c r="Q129" s="107" t="str">
        <f t="shared" si="119"/>
        <v/>
      </c>
      <c r="R129" s="156" t="str">
        <f t="shared" si="120"/>
        <v/>
      </c>
      <c r="S129" s="101" t="str">
        <f t="shared" si="121"/>
        <v/>
      </c>
      <c r="T129" s="102" t="str">
        <f t="shared" si="122"/>
        <v/>
      </c>
      <c r="U129" s="102" t="str">
        <f t="shared" si="123"/>
        <v/>
      </c>
      <c r="V129" s="297">
        <f t="shared" si="93"/>
        <v>0</v>
      </c>
      <c r="W129" s="284"/>
      <c r="X129" s="284"/>
      <c r="Y129" s="299" t="str">
        <f t="shared" si="94"/>
        <v/>
      </c>
      <c r="Z129" s="298">
        <f t="shared" si="95"/>
        <v>0</v>
      </c>
      <c r="AA129" s="298">
        <f t="shared" si="96"/>
        <v>0</v>
      </c>
      <c r="AB129" s="298">
        <f t="shared" si="97"/>
        <v>0</v>
      </c>
      <c r="AC129" s="300">
        <f t="shared" si="98"/>
        <v>0</v>
      </c>
      <c r="AD129" s="300">
        <f t="shared" si="99"/>
        <v>0</v>
      </c>
      <c r="AE129" s="301">
        <f t="shared" si="111"/>
        <v>0</v>
      </c>
      <c r="AF129" s="301">
        <f t="shared" si="124"/>
        <v>0</v>
      </c>
      <c r="AG129" s="298">
        <f t="shared" si="125"/>
        <v>0</v>
      </c>
      <c r="AH129" s="302">
        <f t="shared" si="126"/>
        <v>0</v>
      </c>
      <c r="AI129" s="302">
        <f t="shared" si="127"/>
        <v>0</v>
      </c>
      <c r="AJ129" s="302">
        <f t="shared" si="128"/>
        <v>0</v>
      </c>
      <c r="AK129" s="303">
        <f t="shared" si="100"/>
        <v>0</v>
      </c>
      <c r="AL129" s="302">
        <f t="shared" si="101"/>
        <v>0</v>
      </c>
      <c r="AM129" s="304">
        <f t="shared" si="129"/>
        <v>0</v>
      </c>
      <c r="AN129" s="285">
        <f t="shared" si="130"/>
        <v>0</v>
      </c>
      <c r="AO129" s="303">
        <f t="shared" si="131"/>
        <v>0</v>
      </c>
      <c r="AP129" s="285">
        <f t="shared" si="132"/>
        <v>0</v>
      </c>
      <c r="AQ129" s="285">
        <f t="shared" si="133"/>
        <v>0</v>
      </c>
      <c r="AR129" s="284">
        <f t="shared" si="134"/>
        <v>0</v>
      </c>
      <c r="AS129" s="284">
        <f t="shared" si="135"/>
        <v>0</v>
      </c>
      <c r="AT129" s="284">
        <f t="shared" si="136"/>
        <v>0</v>
      </c>
      <c r="AU129" s="318">
        <f t="shared" si="137"/>
        <v>0</v>
      </c>
      <c r="AV129" s="318">
        <f t="shared" si="112"/>
        <v>0</v>
      </c>
      <c r="AW129" s="318">
        <f t="shared" si="138"/>
        <v>0</v>
      </c>
      <c r="AX129" s="318">
        <f t="shared" si="113"/>
        <v>0</v>
      </c>
      <c r="AY129" s="320">
        <f t="shared" si="139"/>
        <v>0</v>
      </c>
      <c r="AZ129" s="321">
        <f t="shared" si="114"/>
        <v>0</v>
      </c>
      <c r="BA129" s="321">
        <f t="shared" si="102"/>
        <v>0</v>
      </c>
      <c r="BB129" s="322">
        <f t="shared" si="115"/>
        <v>0</v>
      </c>
      <c r="BC129" s="323">
        <f t="shared" si="103"/>
        <v>0</v>
      </c>
      <c r="BD129" s="324">
        <f t="shared" si="104"/>
        <v>0</v>
      </c>
      <c r="BE129" s="325">
        <f t="shared" si="140"/>
        <v>0</v>
      </c>
      <c r="BF129" s="325">
        <f t="shared" si="105"/>
        <v>0</v>
      </c>
      <c r="BG129" s="325">
        <f t="shared" si="106"/>
        <v>0</v>
      </c>
      <c r="BH129" s="305">
        <f t="shared" si="107"/>
        <v>0</v>
      </c>
      <c r="BI129" s="298">
        <f t="shared" si="108"/>
        <v>0</v>
      </c>
      <c r="BJ129" s="298">
        <f t="shared" si="141"/>
        <v>0</v>
      </c>
      <c r="BK129" s="298">
        <f t="shared" si="109"/>
        <v>0</v>
      </c>
      <c r="BL129" s="298">
        <f t="shared" si="110"/>
        <v>0</v>
      </c>
    </row>
    <row r="130" spans="1:64" ht="15.75">
      <c r="A130" s="315"/>
      <c r="B130" s="266"/>
      <c r="C130" s="133"/>
      <c r="D130" s="111"/>
      <c r="E130" s="111"/>
      <c r="F130" s="111"/>
      <c r="G130" s="176"/>
      <c r="H130" s="176"/>
      <c r="I130" s="176"/>
      <c r="J130" s="176"/>
      <c r="K130" s="176"/>
      <c r="L130" s="267"/>
      <c r="M130" s="267">
        <f t="shared" si="116"/>
        <v>0</v>
      </c>
      <c r="N130" s="110"/>
      <c r="O130" s="168">
        <f t="shared" si="117"/>
        <v>0</v>
      </c>
      <c r="P130" s="168" t="str">
        <f t="shared" si="118"/>
        <v/>
      </c>
      <c r="Q130" s="107" t="str">
        <f t="shared" si="119"/>
        <v/>
      </c>
      <c r="R130" s="156" t="str">
        <f t="shared" si="120"/>
        <v/>
      </c>
      <c r="S130" s="101" t="str">
        <f t="shared" si="121"/>
        <v/>
      </c>
      <c r="T130" s="102" t="str">
        <f t="shared" si="122"/>
        <v/>
      </c>
      <c r="U130" s="102" t="str">
        <f t="shared" si="123"/>
        <v/>
      </c>
      <c r="V130" s="297">
        <f t="shared" si="93"/>
        <v>0</v>
      </c>
      <c r="W130" s="284"/>
      <c r="X130" s="284"/>
      <c r="Y130" s="299" t="str">
        <f t="shared" si="94"/>
        <v/>
      </c>
      <c r="Z130" s="298">
        <f t="shared" si="95"/>
        <v>0</v>
      </c>
      <c r="AA130" s="298">
        <f t="shared" si="96"/>
        <v>0</v>
      </c>
      <c r="AB130" s="298">
        <f t="shared" si="97"/>
        <v>0</v>
      </c>
      <c r="AC130" s="300">
        <f t="shared" si="98"/>
        <v>0</v>
      </c>
      <c r="AD130" s="300">
        <f t="shared" si="99"/>
        <v>0</v>
      </c>
      <c r="AE130" s="301">
        <f t="shared" si="111"/>
        <v>0</v>
      </c>
      <c r="AF130" s="301">
        <f t="shared" si="124"/>
        <v>0</v>
      </c>
      <c r="AG130" s="298">
        <f t="shared" si="125"/>
        <v>0</v>
      </c>
      <c r="AH130" s="302">
        <f t="shared" si="126"/>
        <v>0</v>
      </c>
      <c r="AI130" s="302">
        <f t="shared" si="127"/>
        <v>0</v>
      </c>
      <c r="AJ130" s="302">
        <f t="shared" si="128"/>
        <v>0</v>
      </c>
      <c r="AK130" s="303">
        <f t="shared" si="100"/>
        <v>0</v>
      </c>
      <c r="AL130" s="302">
        <f t="shared" si="101"/>
        <v>0</v>
      </c>
      <c r="AM130" s="304">
        <f t="shared" si="129"/>
        <v>0</v>
      </c>
      <c r="AN130" s="285">
        <f t="shared" si="130"/>
        <v>0</v>
      </c>
      <c r="AO130" s="303">
        <f t="shared" si="131"/>
        <v>0</v>
      </c>
      <c r="AP130" s="285">
        <f t="shared" si="132"/>
        <v>0</v>
      </c>
      <c r="AQ130" s="285">
        <f t="shared" si="133"/>
        <v>0</v>
      </c>
      <c r="AR130" s="284">
        <f t="shared" si="134"/>
        <v>0</v>
      </c>
      <c r="AS130" s="284">
        <f t="shared" si="135"/>
        <v>0</v>
      </c>
      <c r="AT130" s="284">
        <f t="shared" si="136"/>
        <v>0</v>
      </c>
      <c r="AU130" s="318">
        <f t="shared" si="137"/>
        <v>0</v>
      </c>
      <c r="AV130" s="318">
        <f t="shared" si="112"/>
        <v>0</v>
      </c>
      <c r="AW130" s="318">
        <f t="shared" si="138"/>
        <v>0</v>
      </c>
      <c r="AX130" s="318">
        <f t="shared" si="113"/>
        <v>0</v>
      </c>
      <c r="AY130" s="320">
        <f t="shared" si="139"/>
        <v>0</v>
      </c>
      <c r="AZ130" s="321">
        <f t="shared" si="114"/>
        <v>0</v>
      </c>
      <c r="BA130" s="321">
        <f t="shared" si="102"/>
        <v>0</v>
      </c>
      <c r="BB130" s="322">
        <f t="shared" si="115"/>
        <v>0</v>
      </c>
      <c r="BC130" s="323">
        <f t="shared" si="103"/>
        <v>0</v>
      </c>
      <c r="BD130" s="324">
        <f t="shared" si="104"/>
        <v>0</v>
      </c>
      <c r="BE130" s="325">
        <f t="shared" si="140"/>
        <v>0</v>
      </c>
      <c r="BF130" s="325">
        <f t="shared" si="105"/>
        <v>0</v>
      </c>
      <c r="BG130" s="325">
        <f t="shared" si="106"/>
        <v>0</v>
      </c>
      <c r="BH130" s="305">
        <f t="shared" si="107"/>
        <v>0</v>
      </c>
      <c r="BI130" s="298">
        <f t="shared" si="108"/>
        <v>0</v>
      </c>
      <c r="BJ130" s="298">
        <f t="shared" si="141"/>
        <v>0</v>
      </c>
      <c r="BK130" s="298">
        <f t="shared" si="109"/>
        <v>0</v>
      </c>
      <c r="BL130" s="298">
        <f t="shared" si="110"/>
        <v>0</v>
      </c>
    </row>
    <row r="131" spans="1:64" ht="15.75">
      <c r="A131" s="315"/>
      <c r="B131" s="266"/>
      <c r="C131" s="133"/>
      <c r="D131" s="111"/>
      <c r="E131" s="111"/>
      <c r="F131" s="111"/>
      <c r="G131" s="176"/>
      <c r="H131" s="176"/>
      <c r="I131" s="176"/>
      <c r="J131" s="176"/>
      <c r="K131" s="176"/>
      <c r="L131" s="267"/>
      <c r="M131" s="267">
        <f t="shared" si="116"/>
        <v>0</v>
      </c>
      <c r="N131" s="110"/>
      <c r="O131" s="168">
        <f t="shared" si="117"/>
        <v>0</v>
      </c>
      <c r="P131" s="168" t="str">
        <f t="shared" si="118"/>
        <v/>
      </c>
      <c r="Q131" s="107" t="str">
        <f t="shared" si="119"/>
        <v/>
      </c>
      <c r="R131" s="156" t="str">
        <f t="shared" si="120"/>
        <v/>
      </c>
      <c r="S131" s="101" t="str">
        <f t="shared" si="121"/>
        <v/>
      </c>
      <c r="T131" s="102" t="str">
        <f t="shared" si="122"/>
        <v/>
      </c>
      <c r="U131" s="102" t="str">
        <f t="shared" si="123"/>
        <v/>
      </c>
      <c r="V131" s="297">
        <f t="shared" si="93"/>
        <v>0</v>
      </c>
      <c r="W131" s="284"/>
      <c r="X131" s="284"/>
      <c r="Y131" s="299" t="str">
        <f t="shared" si="94"/>
        <v/>
      </c>
      <c r="Z131" s="298">
        <f t="shared" si="95"/>
        <v>0</v>
      </c>
      <c r="AA131" s="298">
        <f t="shared" si="96"/>
        <v>0</v>
      </c>
      <c r="AB131" s="298">
        <f t="shared" si="97"/>
        <v>0</v>
      </c>
      <c r="AC131" s="300">
        <f t="shared" si="98"/>
        <v>0</v>
      </c>
      <c r="AD131" s="300">
        <f t="shared" si="99"/>
        <v>0</v>
      </c>
      <c r="AE131" s="301">
        <f t="shared" si="111"/>
        <v>0</v>
      </c>
      <c r="AF131" s="301">
        <f t="shared" si="124"/>
        <v>0</v>
      </c>
      <c r="AG131" s="298">
        <f t="shared" si="125"/>
        <v>0</v>
      </c>
      <c r="AH131" s="302">
        <f t="shared" si="126"/>
        <v>0</v>
      </c>
      <c r="AI131" s="302">
        <f t="shared" si="127"/>
        <v>0</v>
      </c>
      <c r="AJ131" s="302">
        <f t="shared" si="128"/>
        <v>0</v>
      </c>
      <c r="AK131" s="303">
        <f t="shared" si="100"/>
        <v>0</v>
      </c>
      <c r="AL131" s="302">
        <f t="shared" si="101"/>
        <v>0</v>
      </c>
      <c r="AM131" s="304">
        <f t="shared" si="129"/>
        <v>0</v>
      </c>
      <c r="AN131" s="285">
        <f t="shared" si="130"/>
        <v>0</v>
      </c>
      <c r="AO131" s="303">
        <f t="shared" si="131"/>
        <v>0</v>
      </c>
      <c r="AP131" s="285">
        <f t="shared" si="132"/>
        <v>0</v>
      </c>
      <c r="AQ131" s="285">
        <f t="shared" si="133"/>
        <v>0</v>
      </c>
      <c r="AR131" s="284">
        <f t="shared" si="134"/>
        <v>0</v>
      </c>
      <c r="AS131" s="284">
        <f t="shared" si="135"/>
        <v>0</v>
      </c>
      <c r="AT131" s="284">
        <f t="shared" si="136"/>
        <v>0</v>
      </c>
      <c r="AU131" s="318">
        <f t="shared" si="137"/>
        <v>0</v>
      </c>
      <c r="AV131" s="318">
        <f t="shared" si="112"/>
        <v>0</v>
      </c>
      <c r="AW131" s="318">
        <f t="shared" si="138"/>
        <v>0</v>
      </c>
      <c r="AX131" s="318">
        <f t="shared" si="113"/>
        <v>0</v>
      </c>
      <c r="AY131" s="320">
        <f t="shared" si="139"/>
        <v>0</v>
      </c>
      <c r="AZ131" s="321">
        <f t="shared" si="114"/>
        <v>0</v>
      </c>
      <c r="BA131" s="321">
        <f t="shared" si="102"/>
        <v>0</v>
      </c>
      <c r="BB131" s="322">
        <f t="shared" si="115"/>
        <v>0</v>
      </c>
      <c r="BC131" s="323">
        <f t="shared" si="103"/>
        <v>0</v>
      </c>
      <c r="BD131" s="324">
        <f t="shared" si="104"/>
        <v>0</v>
      </c>
      <c r="BE131" s="325">
        <f t="shared" si="140"/>
        <v>0</v>
      </c>
      <c r="BF131" s="325">
        <f t="shared" si="105"/>
        <v>0</v>
      </c>
      <c r="BG131" s="325">
        <f t="shared" si="106"/>
        <v>0</v>
      </c>
      <c r="BH131" s="305">
        <f t="shared" si="107"/>
        <v>0</v>
      </c>
      <c r="BI131" s="298">
        <f t="shared" si="108"/>
        <v>0</v>
      </c>
      <c r="BJ131" s="298">
        <f t="shared" si="141"/>
        <v>0</v>
      </c>
      <c r="BK131" s="298">
        <f t="shared" si="109"/>
        <v>0</v>
      </c>
      <c r="BL131" s="298">
        <f t="shared" si="110"/>
        <v>0</v>
      </c>
    </row>
    <row r="132" spans="1:64" ht="15.75">
      <c r="A132" s="315"/>
      <c r="B132" s="266"/>
      <c r="C132" s="133"/>
      <c r="D132" s="111"/>
      <c r="E132" s="111"/>
      <c r="F132" s="111"/>
      <c r="G132" s="176"/>
      <c r="H132" s="176"/>
      <c r="I132" s="176"/>
      <c r="J132" s="176"/>
      <c r="K132" s="176"/>
      <c r="L132" s="267"/>
      <c r="M132" s="267">
        <f t="shared" si="116"/>
        <v>0</v>
      </c>
      <c r="N132" s="110"/>
      <c r="O132" s="168">
        <f t="shared" si="117"/>
        <v>0</v>
      </c>
      <c r="P132" s="168" t="str">
        <f t="shared" si="118"/>
        <v/>
      </c>
      <c r="Q132" s="107" t="str">
        <f t="shared" si="119"/>
        <v/>
      </c>
      <c r="R132" s="156" t="str">
        <f t="shared" si="120"/>
        <v/>
      </c>
      <c r="S132" s="101" t="str">
        <f t="shared" si="121"/>
        <v/>
      </c>
      <c r="T132" s="102" t="str">
        <f t="shared" si="122"/>
        <v/>
      </c>
      <c r="U132" s="102" t="str">
        <f t="shared" si="123"/>
        <v/>
      </c>
      <c r="V132" s="297">
        <f t="shared" si="93"/>
        <v>0</v>
      </c>
      <c r="W132" s="284"/>
      <c r="X132" s="284"/>
      <c r="Y132" s="299" t="str">
        <f t="shared" si="94"/>
        <v/>
      </c>
      <c r="Z132" s="298">
        <f t="shared" si="95"/>
        <v>0</v>
      </c>
      <c r="AA132" s="298">
        <f t="shared" si="96"/>
        <v>0</v>
      </c>
      <c r="AB132" s="298">
        <f t="shared" si="97"/>
        <v>0</v>
      </c>
      <c r="AC132" s="300">
        <f t="shared" si="98"/>
        <v>0</v>
      </c>
      <c r="AD132" s="300">
        <f t="shared" si="99"/>
        <v>0</v>
      </c>
      <c r="AE132" s="301">
        <f t="shared" si="111"/>
        <v>0</v>
      </c>
      <c r="AF132" s="301">
        <f t="shared" si="124"/>
        <v>0</v>
      </c>
      <c r="AG132" s="298">
        <f t="shared" si="125"/>
        <v>0</v>
      </c>
      <c r="AH132" s="302">
        <f t="shared" si="126"/>
        <v>0</v>
      </c>
      <c r="AI132" s="302">
        <f t="shared" si="127"/>
        <v>0</v>
      </c>
      <c r="AJ132" s="302">
        <f t="shared" si="128"/>
        <v>0</v>
      </c>
      <c r="AK132" s="303">
        <f t="shared" si="100"/>
        <v>0</v>
      </c>
      <c r="AL132" s="302">
        <f t="shared" si="101"/>
        <v>0</v>
      </c>
      <c r="AM132" s="304">
        <f t="shared" si="129"/>
        <v>0</v>
      </c>
      <c r="AN132" s="285">
        <f t="shared" si="130"/>
        <v>0</v>
      </c>
      <c r="AO132" s="303">
        <f t="shared" si="131"/>
        <v>0</v>
      </c>
      <c r="AP132" s="285">
        <f t="shared" si="132"/>
        <v>0</v>
      </c>
      <c r="AQ132" s="285">
        <f t="shared" si="133"/>
        <v>0</v>
      </c>
      <c r="AR132" s="284">
        <f t="shared" si="134"/>
        <v>0</v>
      </c>
      <c r="AS132" s="284">
        <f t="shared" si="135"/>
        <v>0</v>
      </c>
      <c r="AT132" s="284">
        <f t="shared" si="136"/>
        <v>0</v>
      </c>
      <c r="AU132" s="318">
        <f t="shared" si="137"/>
        <v>0</v>
      </c>
      <c r="AV132" s="318">
        <f t="shared" si="112"/>
        <v>0</v>
      </c>
      <c r="AW132" s="318">
        <f t="shared" si="138"/>
        <v>0</v>
      </c>
      <c r="AX132" s="318">
        <f t="shared" si="113"/>
        <v>0</v>
      </c>
      <c r="AY132" s="320">
        <f t="shared" si="139"/>
        <v>0</v>
      </c>
      <c r="AZ132" s="321">
        <f t="shared" si="114"/>
        <v>0</v>
      </c>
      <c r="BA132" s="321">
        <f t="shared" si="102"/>
        <v>0</v>
      </c>
      <c r="BB132" s="322">
        <f t="shared" si="115"/>
        <v>0</v>
      </c>
      <c r="BC132" s="323">
        <f t="shared" si="103"/>
        <v>0</v>
      </c>
      <c r="BD132" s="324">
        <f t="shared" si="104"/>
        <v>0</v>
      </c>
      <c r="BE132" s="325">
        <f t="shared" si="140"/>
        <v>0</v>
      </c>
      <c r="BF132" s="325">
        <f t="shared" si="105"/>
        <v>0</v>
      </c>
      <c r="BG132" s="325">
        <f t="shared" si="106"/>
        <v>0</v>
      </c>
      <c r="BH132" s="305">
        <f t="shared" si="107"/>
        <v>0</v>
      </c>
      <c r="BI132" s="298">
        <f t="shared" si="108"/>
        <v>0</v>
      </c>
      <c r="BJ132" s="298">
        <f t="shared" si="141"/>
        <v>0</v>
      </c>
      <c r="BK132" s="298">
        <f t="shared" si="109"/>
        <v>0</v>
      </c>
      <c r="BL132" s="298">
        <f t="shared" si="110"/>
        <v>0</v>
      </c>
    </row>
    <row r="133" spans="1:64" ht="15.75">
      <c r="A133" s="315"/>
      <c r="B133" s="266"/>
      <c r="C133" s="133"/>
      <c r="D133" s="111"/>
      <c r="E133" s="111"/>
      <c r="F133" s="111"/>
      <c r="G133" s="176"/>
      <c r="H133" s="176"/>
      <c r="I133" s="176"/>
      <c r="J133" s="176"/>
      <c r="K133" s="176"/>
      <c r="L133" s="267"/>
      <c r="M133" s="267">
        <f t="shared" si="116"/>
        <v>0</v>
      </c>
      <c r="N133" s="110"/>
      <c r="O133" s="168">
        <f t="shared" si="117"/>
        <v>0</v>
      </c>
      <c r="P133" s="168" t="str">
        <f t="shared" si="118"/>
        <v/>
      </c>
      <c r="Q133" s="107" t="str">
        <f t="shared" si="119"/>
        <v/>
      </c>
      <c r="R133" s="156" t="str">
        <f t="shared" si="120"/>
        <v/>
      </c>
      <c r="S133" s="101" t="str">
        <f t="shared" si="121"/>
        <v/>
      </c>
      <c r="T133" s="102" t="str">
        <f t="shared" si="122"/>
        <v/>
      </c>
      <c r="U133" s="102" t="str">
        <f t="shared" si="123"/>
        <v/>
      </c>
      <c r="V133" s="297">
        <f t="shared" si="93"/>
        <v>0</v>
      </c>
      <c r="W133" s="284"/>
      <c r="X133" s="284"/>
      <c r="Y133" s="299" t="str">
        <f t="shared" si="94"/>
        <v/>
      </c>
      <c r="Z133" s="298">
        <f t="shared" si="95"/>
        <v>0</v>
      </c>
      <c r="AA133" s="298">
        <f t="shared" si="96"/>
        <v>0</v>
      </c>
      <c r="AB133" s="298">
        <f t="shared" si="97"/>
        <v>0</v>
      </c>
      <c r="AC133" s="300">
        <f t="shared" si="98"/>
        <v>0</v>
      </c>
      <c r="AD133" s="300">
        <f t="shared" si="99"/>
        <v>0</v>
      </c>
      <c r="AE133" s="301">
        <f t="shared" si="111"/>
        <v>0</v>
      </c>
      <c r="AF133" s="301">
        <f t="shared" si="124"/>
        <v>0</v>
      </c>
      <c r="AG133" s="298">
        <f t="shared" si="125"/>
        <v>0</v>
      </c>
      <c r="AH133" s="302">
        <f t="shared" si="126"/>
        <v>0</v>
      </c>
      <c r="AI133" s="302">
        <f t="shared" si="127"/>
        <v>0</v>
      </c>
      <c r="AJ133" s="302">
        <f t="shared" si="128"/>
        <v>0</v>
      </c>
      <c r="AK133" s="303">
        <f t="shared" si="100"/>
        <v>0</v>
      </c>
      <c r="AL133" s="302">
        <f t="shared" si="101"/>
        <v>0</v>
      </c>
      <c r="AM133" s="304">
        <f t="shared" si="129"/>
        <v>0</v>
      </c>
      <c r="AN133" s="285">
        <f t="shared" si="130"/>
        <v>0</v>
      </c>
      <c r="AO133" s="303">
        <f t="shared" si="131"/>
        <v>0</v>
      </c>
      <c r="AP133" s="285">
        <f t="shared" si="132"/>
        <v>0</v>
      </c>
      <c r="AQ133" s="285">
        <f t="shared" si="133"/>
        <v>0</v>
      </c>
      <c r="AR133" s="284">
        <f t="shared" si="134"/>
        <v>0</v>
      </c>
      <c r="AS133" s="284">
        <f t="shared" si="135"/>
        <v>0</v>
      </c>
      <c r="AT133" s="284">
        <f t="shared" si="136"/>
        <v>0</v>
      </c>
      <c r="AU133" s="318">
        <f t="shared" si="137"/>
        <v>0</v>
      </c>
      <c r="AV133" s="318">
        <f t="shared" si="112"/>
        <v>0</v>
      </c>
      <c r="AW133" s="318">
        <f t="shared" si="138"/>
        <v>0</v>
      </c>
      <c r="AX133" s="318">
        <f t="shared" si="113"/>
        <v>0</v>
      </c>
      <c r="AY133" s="320">
        <f t="shared" si="139"/>
        <v>0</v>
      </c>
      <c r="AZ133" s="321">
        <f t="shared" si="114"/>
        <v>0</v>
      </c>
      <c r="BA133" s="321">
        <f t="shared" si="102"/>
        <v>0</v>
      </c>
      <c r="BB133" s="322">
        <f t="shared" si="115"/>
        <v>0</v>
      </c>
      <c r="BC133" s="323">
        <f t="shared" si="103"/>
        <v>0</v>
      </c>
      <c r="BD133" s="324">
        <f t="shared" si="104"/>
        <v>0</v>
      </c>
      <c r="BE133" s="325">
        <f t="shared" si="140"/>
        <v>0</v>
      </c>
      <c r="BF133" s="325">
        <f t="shared" si="105"/>
        <v>0</v>
      </c>
      <c r="BG133" s="325">
        <f t="shared" si="106"/>
        <v>0</v>
      </c>
      <c r="BH133" s="305">
        <f t="shared" si="107"/>
        <v>0</v>
      </c>
      <c r="BI133" s="298">
        <f t="shared" si="108"/>
        <v>0</v>
      </c>
      <c r="BJ133" s="298">
        <f t="shared" si="141"/>
        <v>0</v>
      </c>
      <c r="BK133" s="298">
        <f t="shared" si="109"/>
        <v>0</v>
      </c>
      <c r="BL133" s="298">
        <f t="shared" si="110"/>
        <v>0</v>
      </c>
    </row>
    <row r="134" spans="1:64" ht="15.75">
      <c r="A134" s="315"/>
      <c r="B134" s="266"/>
      <c r="C134" s="133"/>
      <c r="D134" s="111"/>
      <c r="E134" s="111"/>
      <c r="F134" s="111"/>
      <c r="G134" s="176"/>
      <c r="H134" s="176"/>
      <c r="I134" s="176"/>
      <c r="J134" s="176"/>
      <c r="K134" s="176"/>
      <c r="L134" s="267"/>
      <c r="M134" s="267">
        <f t="shared" si="116"/>
        <v>0</v>
      </c>
      <c r="N134" s="110"/>
      <c r="O134" s="168">
        <f t="shared" si="117"/>
        <v>0</v>
      </c>
      <c r="P134" s="168" t="str">
        <f t="shared" si="118"/>
        <v/>
      </c>
      <c r="Q134" s="107" t="str">
        <f t="shared" si="119"/>
        <v/>
      </c>
      <c r="R134" s="156" t="str">
        <f t="shared" si="120"/>
        <v/>
      </c>
      <c r="S134" s="101" t="str">
        <f t="shared" si="121"/>
        <v/>
      </c>
      <c r="T134" s="102" t="str">
        <f t="shared" si="122"/>
        <v/>
      </c>
      <c r="U134" s="102" t="str">
        <f t="shared" si="123"/>
        <v/>
      </c>
      <c r="V134" s="297">
        <f t="shared" ref="V134:V197" si="142">IFERROR(IF(FlowUnits="gpm",G134*1440/(TOTAL_AREA_M_2*10.76),IF(FlowUnits="m3hr",G134/(TOTAL_AREA_M_2),IF(FlowUnits="l/min",G134*60/(TOTAL_AREA_M_2),G134*3600/(TOTAL_AREA_M_2))))/(I134-K134),0)</f>
        <v>0</v>
      </c>
      <c r="W134" s="284"/>
      <c r="X134" s="284"/>
      <c r="Y134" s="299" t="str">
        <f t="shared" ref="Y134:Y197" si="143">IF(D134&gt;0,IF(TempUnits="F",(D134-32)*5/9,D134),"")</f>
        <v/>
      </c>
      <c r="Z134" s="298">
        <f t="shared" ref="Z134:Z197" si="144">IFERROR(AG134* AP134 / $AP$6 * ($BG$6 / BG134) * $AT$6/AT134 * AK134 / $AK$6,0)</f>
        <v>0</v>
      </c>
      <c r="AA134" s="298">
        <f t="shared" ref="AA134:AA197" si="145">IFERROR(AG134* AP134 / $AP$6 * ($BG$6 / BG134) * $AY$6/AY134 * AK134 / $AK$6,0)</f>
        <v>0</v>
      </c>
      <c r="AB134" s="298">
        <f t="shared" ref="AB134:AB197" si="146">IFERROR(AP134* $BF$6/BF134 * $BH$6/BH134,0)</f>
        <v>0</v>
      </c>
      <c r="AC134" s="300">
        <f t="shared" ref="AC134:AC197" si="147">IFERROR(M134 * ($AQ$6/AQ134)^DeltaP3 * ($AW$6 / AW134)^DeltaP6_1,0)</f>
        <v>0</v>
      </c>
      <c r="AD134" s="300">
        <f t="shared" ref="AD134:AD197" si="148">IFERROR(IF(PressUnits = "psi", AC134/14.5, IF(PressUnits = "kpa", AC134/100,AC134)),0)</f>
        <v>0</v>
      </c>
      <c r="AE134" s="301">
        <f t="shared" si="111"/>
        <v>0</v>
      </c>
      <c r="AF134" s="301">
        <f t="shared" si="124"/>
        <v>0</v>
      </c>
      <c r="AG134" s="298">
        <f t="shared" si="125"/>
        <v>0</v>
      </c>
      <c r="AH134" s="302">
        <f t="shared" si="126"/>
        <v>0</v>
      </c>
      <c r="AI134" s="302">
        <f t="shared" si="127"/>
        <v>0</v>
      </c>
      <c r="AJ134" s="302">
        <f t="shared" si="128"/>
        <v>0</v>
      </c>
      <c r="AK134" s="303">
        <f t="shared" ref="AK134:AK197" si="149">IFERROR(IF(E134&gt;7630,uSa * EXP(((uSb -LN(EXP(0.0017*(Y134-25))*E134)))^2/uSc),uS2a * EXP(((uS2b -LN(EXP(0.0017*(Y134-25))*E134)))^2/uS2c)),0)</f>
        <v>0</v>
      </c>
      <c r="AL134" s="302">
        <f t="shared" ref="AL134:AL197" si="150">IFERROR(IF(F134&gt;7630,uSa * EXP(((uSb -LN(EXP(0.0017*(Y134-25))*F134)))^2/uSc),uS2a * EXP(((uS2b -LN(EXP(0.0017*(Y134-25))*F134)))^2/uS2c)),0)</f>
        <v>0</v>
      </c>
      <c r="AM134" s="304">
        <f t="shared" si="129"/>
        <v>0</v>
      </c>
      <c r="AN134" s="285">
        <f t="shared" si="130"/>
        <v>0</v>
      </c>
      <c r="AO134" s="303">
        <f t="shared" si="131"/>
        <v>0</v>
      </c>
      <c r="AP134" s="285">
        <f t="shared" si="132"/>
        <v>0</v>
      </c>
      <c r="AQ134" s="285">
        <f t="shared" si="133"/>
        <v>0</v>
      </c>
      <c r="AR134" s="284">
        <f t="shared" si="134"/>
        <v>0</v>
      </c>
      <c r="AS134" s="284">
        <f t="shared" si="135"/>
        <v>0</v>
      </c>
      <c r="AT134" s="284">
        <f t="shared" si="136"/>
        <v>0</v>
      </c>
      <c r="AU134" s="318">
        <f t="shared" si="137"/>
        <v>0</v>
      </c>
      <c r="AV134" s="318">
        <f t="shared" si="112"/>
        <v>0</v>
      </c>
      <c r="AW134" s="318">
        <f t="shared" si="138"/>
        <v>0</v>
      </c>
      <c r="AX134" s="318">
        <f t="shared" si="113"/>
        <v>0</v>
      </c>
      <c r="AY134" s="320">
        <f t="shared" si="139"/>
        <v>0</v>
      </c>
      <c r="AZ134" s="321">
        <f t="shared" si="114"/>
        <v>0</v>
      </c>
      <c r="BA134" s="321">
        <f t="shared" ref="BA134:BA197" si="151">IFERROR(1.01327 * 0.082054 * ($Y134 + 273.15) / 1000* (10 ^ (-0.5 * SQRT((1 / 2 * (AL134 / 1000 * 2 / 58.44 / 2 * 1000 * 1 ^ 2) * 4) / (2 * 1000)) / (1 + SQRT((1 / 2 * (AL134 / 1000 * 2 / 58.44 / 2 * 1000 * 1 ^ 2) * 4) / (2 * 1000))))) ^ 0.14 * AL134 / 1000 * 2 / 58.44 / 2 * 1000 * 2,0)</f>
        <v>0</v>
      </c>
      <c r="BB134" s="322">
        <f t="shared" si="115"/>
        <v>0</v>
      </c>
      <c r="BC134" s="323">
        <f t="shared" ref="BC134:BC197" si="152">IF(BB134=0,0, ((1 + 0.00714 * AY134/ 10000)) * 1000 /     (((3.1975) + (-0.315154 * ((647.27 - BB134) ^ (1 / 3))) +    (-0.001203374 * (647.27 - BB134)) + (0.000000000000748908 * ((647.27 - BB134) ^ 4)))    / (1 + (0.1342489 * ((647.27 - BB134) ^ (1 / 3)))     + (-0.003946263 * (647.27 - BB134)))))</f>
        <v>0</v>
      </c>
      <c r="BD134" s="324">
        <f t="shared" ref="BD134:BD197" si="153">IFERROR(1.234 * 10 ^ (-6) * EXP((0.00212 * AY134 / 1000 * BC134 / 1000) + 1965 / BB134),0)</f>
        <v>0</v>
      </c>
      <c r="BE134" s="325">
        <f t="shared" si="140"/>
        <v>0</v>
      </c>
      <c r="BF134" s="325">
        <f t="shared" ref="BF134:BF197" si="154">IFERROR(BE134*IF($Y134&lt;=25,EXP(TempA1*($Y134-25))*((BB134/298)^(TempA3_1/(1-AS134))),EXP(TempA2*($Y134-25))*((BB134/298)^(TempA4_1/(1-AS134)))),0)</f>
        <v>0</v>
      </c>
      <c r="BG134" s="325">
        <f t="shared" ref="BG134:BG197" si="155">IFERROR(AX134/AW134*IF($Y134&lt;=25,EXP(TempB1*($Y134-25))*((BB134/298)^(TempB3_1/(1-AS134))),EXP(TempB2*($Y134-25))*((BB134/298)^(TempB4_1/(1-AS134)))),0)</f>
        <v>0</v>
      </c>
      <c r="BH134" s="305">
        <f t="shared" ref="BH134:BH197" si="156">IFERROR(AH134-AF134/2-AJ134-AZ134+BA134,0)</f>
        <v>0</v>
      </c>
      <c r="BI134" s="298">
        <f t="shared" ref="BI134:BI197" si="157">IFERROR(AP134/$AP$6,0)</f>
        <v>0</v>
      </c>
      <c r="BJ134" s="298">
        <f t="shared" si="141"/>
        <v>0</v>
      </c>
      <c r="BK134" s="298">
        <f t="shared" ref="BK134:BK197" si="158">IFERROR($AY$6/AY134,0)</f>
        <v>0</v>
      </c>
      <c r="BL134" s="298">
        <f t="shared" ref="BL134:BL197" si="159">IFERROR(AK134 / $AK$6,0)</f>
        <v>0</v>
      </c>
    </row>
    <row r="135" spans="1:64" ht="15.75">
      <c r="A135" s="315"/>
      <c r="B135" s="266"/>
      <c r="C135" s="133"/>
      <c r="D135" s="111"/>
      <c r="E135" s="111"/>
      <c r="F135" s="111"/>
      <c r="G135" s="176"/>
      <c r="H135" s="176"/>
      <c r="I135" s="176"/>
      <c r="J135" s="176"/>
      <c r="K135" s="176"/>
      <c r="L135" s="267"/>
      <c r="M135" s="267">
        <f t="shared" si="116"/>
        <v>0</v>
      </c>
      <c r="N135" s="110"/>
      <c r="O135" s="168">
        <f t="shared" si="117"/>
        <v>0</v>
      </c>
      <c r="P135" s="168" t="str">
        <f t="shared" si="118"/>
        <v/>
      </c>
      <c r="Q135" s="107" t="str">
        <f t="shared" si="119"/>
        <v/>
      </c>
      <c r="R135" s="156" t="str">
        <f t="shared" si="120"/>
        <v/>
      </c>
      <c r="S135" s="101" t="str">
        <f t="shared" si="121"/>
        <v/>
      </c>
      <c r="T135" s="102" t="str">
        <f t="shared" si="122"/>
        <v/>
      </c>
      <c r="U135" s="102" t="str">
        <f t="shared" si="123"/>
        <v/>
      </c>
      <c r="V135" s="297">
        <f t="shared" si="142"/>
        <v>0</v>
      </c>
      <c r="W135" s="284"/>
      <c r="X135" s="284"/>
      <c r="Y135" s="299" t="str">
        <f t="shared" si="143"/>
        <v/>
      </c>
      <c r="Z135" s="298">
        <f t="shared" si="144"/>
        <v>0</v>
      </c>
      <c r="AA135" s="298">
        <f t="shared" si="145"/>
        <v>0</v>
      </c>
      <c r="AB135" s="298">
        <f t="shared" si="146"/>
        <v>0</v>
      </c>
      <c r="AC135" s="300">
        <f t="shared" si="147"/>
        <v>0</v>
      </c>
      <c r="AD135" s="300">
        <f t="shared" si="148"/>
        <v>0</v>
      </c>
      <c r="AE135" s="301">
        <f t="shared" ref="AE135:AE198" si="160">AF135*14.5</f>
        <v>0</v>
      </c>
      <c r="AF135" s="301">
        <f t="shared" si="124"/>
        <v>0</v>
      </c>
      <c r="AG135" s="298">
        <f t="shared" si="125"/>
        <v>0</v>
      </c>
      <c r="AH135" s="302">
        <f t="shared" si="126"/>
        <v>0</v>
      </c>
      <c r="AI135" s="302">
        <f t="shared" si="127"/>
        <v>0</v>
      </c>
      <c r="AJ135" s="302">
        <f t="shared" si="128"/>
        <v>0</v>
      </c>
      <c r="AK135" s="303">
        <f t="shared" si="149"/>
        <v>0</v>
      </c>
      <c r="AL135" s="302">
        <f t="shared" si="150"/>
        <v>0</v>
      </c>
      <c r="AM135" s="304">
        <f t="shared" si="129"/>
        <v>0</v>
      </c>
      <c r="AN135" s="285">
        <f t="shared" si="130"/>
        <v>0</v>
      </c>
      <c r="AO135" s="303">
        <f t="shared" si="131"/>
        <v>0</v>
      </c>
      <c r="AP135" s="285">
        <f t="shared" si="132"/>
        <v>0</v>
      </c>
      <c r="AQ135" s="285">
        <f t="shared" si="133"/>
        <v>0</v>
      </c>
      <c r="AR135" s="284">
        <f t="shared" si="134"/>
        <v>0</v>
      </c>
      <c r="AS135" s="284">
        <f t="shared" si="135"/>
        <v>0</v>
      </c>
      <c r="AT135" s="284">
        <f t="shared" si="136"/>
        <v>0</v>
      </c>
      <c r="AU135" s="318">
        <f t="shared" si="137"/>
        <v>0</v>
      </c>
      <c r="AV135" s="318">
        <f t="shared" ref="AV135:AV198" si="161">IF(AU135=0,0,IFERROR(1000 / (((3.1975) + (-0.315154 * ((647.27 - (25+273.15)) ^ (1 / 3))) +  (-0.001203374 * (647.27 -  (25+273.15))) + (0.000000000000748908 * ((647.27 -  (25+273.15)) ^ 4))) / (1 + (0.1342489 * ((647.27 -  (25+273.15)) ^ (1 / 3))) + (-0.003946263 * (647.27 -  (25+273.15)))))*(1+0.00714*AT135/10000),0))</f>
        <v>0</v>
      </c>
      <c r="AW135" s="318">
        <f t="shared" si="138"/>
        <v>0</v>
      </c>
      <c r="AX135" s="318">
        <f t="shared" ref="AX135:AX198" si="162">IF(AV135=0,0,IFERROR(1.234 * 10 ^ (-6) * EXP((0.00212 * AT135 / 1000 * AV135 / 1000) + 1965 / (273.15 + 25)),0))</f>
        <v>0</v>
      </c>
      <c r="AY135" s="320">
        <f t="shared" si="139"/>
        <v>0</v>
      </c>
      <c r="AZ135" s="321">
        <f t="shared" ref="AZ135:AZ198" si="163">IFERROR(1.01327 * 0.082054 * ($Y135 + 273.15) / 1000* (10 ^ (-0.5 * SQRT((1 / 2 * (AY135 / 1000 * 2 / 58.44 / 2 * 1000 * 1 ^ 2) * 4) / (2 * 1000)) / (1 + SQRT((1 / 2 * (AY135 / 1000 * 2 / 58.44 / 2 * 1000 * 1 ^ 2) * 4) / (2 * 1000))))) ^ 0.14 * AY135 / 1000 * 2 / 58.44 / 2 * 1000 * 2,0)</f>
        <v>0</v>
      </c>
      <c r="BA135" s="321">
        <f t="shared" si="151"/>
        <v>0</v>
      </c>
      <c r="BB135" s="322">
        <f t="shared" ref="BB135:BB198" si="164">IFERROR(273.15+$Y135,0)</f>
        <v>0</v>
      </c>
      <c r="BC135" s="323">
        <f t="shared" si="152"/>
        <v>0</v>
      </c>
      <c r="BD135" s="324">
        <f t="shared" si="153"/>
        <v>0</v>
      </c>
      <c r="BE135" s="325">
        <f t="shared" si="140"/>
        <v>0</v>
      </c>
      <c r="BF135" s="325">
        <f t="shared" si="154"/>
        <v>0</v>
      </c>
      <c r="BG135" s="325">
        <f t="shared" si="155"/>
        <v>0</v>
      </c>
      <c r="BH135" s="305">
        <f t="shared" si="156"/>
        <v>0</v>
      </c>
      <c r="BI135" s="298">
        <f t="shared" si="157"/>
        <v>0</v>
      </c>
      <c r="BJ135" s="298">
        <f t="shared" si="141"/>
        <v>0</v>
      </c>
      <c r="BK135" s="298">
        <f t="shared" si="158"/>
        <v>0</v>
      </c>
      <c r="BL135" s="298">
        <f t="shared" si="159"/>
        <v>0</v>
      </c>
    </row>
    <row r="136" spans="1:64" ht="15.75">
      <c r="A136" s="315"/>
      <c r="B136" s="266"/>
      <c r="C136" s="133"/>
      <c r="D136" s="111"/>
      <c r="E136" s="111"/>
      <c r="F136" s="111"/>
      <c r="G136" s="176"/>
      <c r="H136" s="176"/>
      <c r="I136" s="176"/>
      <c r="J136" s="176"/>
      <c r="K136" s="176"/>
      <c r="L136" s="267"/>
      <c r="M136" s="267">
        <f t="shared" ref="M136:M199" si="165">I136-J136</f>
        <v>0</v>
      </c>
      <c r="N136" s="110"/>
      <c r="O136" s="168">
        <f t="shared" si="117"/>
        <v>0</v>
      </c>
      <c r="P136" s="168" t="str">
        <f t="shared" si="118"/>
        <v/>
      </c>
      <c r="Q136" s="107" t="str">
        <f t="shared" si="119"/>
        <v/>
      </c>
      <c r="R136" s="156" t="str">
        <f t="shared" si="120"/>
        <v/>
      </c>
      <c r="S136" s="101" t="str">
        <f t="shared" si="121"/>
        <v/>
      </c>
      <c r="T136" s="102" t="str">
        <f t="shared" si="122"/>
        <v/>
      </c>
      <c r="U136" s="102" t="str">
        <f t="shared" si="123"/>
        <v/>
      </c>
      <c r="V136" s="297">
        <f t="shared" si="142"/>
        <v>0</v>
      </c>
      <c r="W136" s="284"/>
      <c r="X136" s="284"/>
      <c r="Y136" s="299" t="str">
        <f t="shared" si="143"/>
        <v/>
      </c>
      <c r="Z136" s="298">
        <f t="shared" si="144"/>
        <v>0</v>
      </c>
      <c r="AA136" s="298">
        <f t="shared" si="145"/>
        <v>0</v>
      </c>
      <c r="AB136" s="298">
        <f t="shared" si="146"/>
        <v>0</v>
      </c>
      <c r="AC136" s="300">
        <f t="shared" si="147"/>
        <v>0</v>
      </c>
      <c r="AD136" s="300">
        <f t="shared" si="148"/>
        <v>0</v>
      </c>
      <c r="AE136" s="301">
        <f t="shared" si="160"/>
        <v>0</v>
      </c>
      <c r="AF136" s="301">
        <f t="shared" si="124"/>
        <v>0</v>
      </c>
      <c r="AG136" s="298">
        <f t="shared" si="125"/>
        <v>0</v>
      </c>
      <c r="AH136" s="302">
        <f t="shared" si="126"/>
        <v>0</v>
      </c>
      <c r="AI136" s="302">
        <f t="shared" si="127"/>
        <v>0</v>
      </c>
      <c r="AJ136" s="302">
        <f t="shared" si="128"/>
        <v>0</v>
      </c>
      <c r="AK136" s="303">
        <f t="shared" si="149"/>
        <v>0</v>
      </c>
      <c r="AL136" s="302">
        <f t="shared" si="150"/>
        <v>0</v>
      </c>
      <c r="AM136" s="304">
        <f t="shared" si="129"/>
        <v>0</v>
      </c>
      <c r="AN136" s="285">
        <f t="shared" si="130"/>
        <v>0</v>
      </c>
      <c r="AO136" s="303">
        <f t="shared" si="131"/>
        <v>0</v>
      </c>
      <c r="AP136" s="285">
        <f t="shared" si="132"/>
        <v>0</v>
      </c>
      <c r="AQ136" s="285">
        <f t="shared" si="133"/>
        <v>0</v>
      </c>
      <c r="AR136" s="284">
        <f t="shared" si="134"/>
        <v>0</v>
      </c>
      <c r="AS136" s="284">
        <f t="shared" si="135"/>
        <v>0</v>
      </c>
      <c r="AT136" s="284">
        <f t="shared" si="136"/>
        <v>0</v>
      </c>
      <c r="AU136" s="318">
        <f t="shared" si="137"/>
        <v>0</v>
      </c>
      <c r="AV136" s="318">
        <f t="shared" si="161"/>
        <v>0</v>
      </c>
      <c r="AW136" s="318">
        <f t="shared" si="138"/>
        <v>0</v>
      </c>
      <c r="AX136" s="318">
        <f t="shared" si="162"/>
        <v>0</v>
      </c>
      <c r="AY136" s="320">
        <f t="shared" si="139"/>
        <v>0</v>
      </c>
      <c r="AZ136" s="321">
        <f t="shared" si="163"/>
        <v>0</v>
      </c>
      <c r="BA136" s="321">
        <f t="shared" si="151"/>
        <v>0</v>
      </c>
      <c r="BB136" s="322">
        <f t="shared" si="164"/>
        <v>0</v>
      </c>
      <c r="BC136" s="323">
        <f t="shared" si="152"/>
        <v>0</v>
      </c>
      <c r="BD136" s="324">
        <f t="shared" si="153"/>
        <v>0</v>
      </c>
      <c r="BE136" s="325">
        <f t="shared" si="140"/>
        <v>0</v>
      </c>
      <c r="BF136" s="325">
        <f t="shared" si="154"/>
        <v>0</v>
      </c>
      <c r="BG136" s="325">
        <f t="shared" si="155"/>
        <v>0</v>
      </c>
      <c r="BH136" s="305">
        <f t="shared" si="156"/>
        <v>0</v>
      </c>
      <c r="BI136" s="298">
        <f t="shared" si="157"/>
        <v>0</v>
      </c>
      <c r="BJ136" s="298">
        <f t="shared" si="141"/>
        <v>0</v>
      </c>
      <c r="BK136" s="298">
        <f t="shared" si="158"/>
        <v>0</v>
      </c>
      <c r="BL136" s="298">
        <f t="shared" si="159"/>
        <v>0</v>
      </c>
    </row>
    <row r="137" spans="1:64" ht="15.75">
      <c r="A137" s="315"/>
      <c r="B137" s="266"/>
      <c r="C137" s="133"/>
      <c r="D137" s="111"/>
      <c r="E137" s="111"/>
      <c r="F137" s="111"/>
      <c r="G137" s="176"/>
      <c r="H137" s="176"/>
      <c r="I137" s="176"/>
      <c r="J137" s="176"/>
      <c r="K137" s="176"/>
      <c r="L137" s="267"/>
      <c r="M137" s="267">
        <f t="shared" si="165"/>
        <v>0</v>
      </c>
      <c r="N137" s="110"/>
      <c r="O137" s="168">
        <f t="shared" si="117"/>
        <v>0</v>
      </c>
      <c r="P137" s="168" t="str">
        <f t="shared" si="118"/>
        <v/>
      </c>
      <c r="Q137" s="107" t="str">
        <f t="shared" si="119"/>
        <v/>
      </c>
      <c r="R137" s="156" t="str">
        <f t="shared" si="120"/>
        <v/>
      </c>
      <c r="S137" s="101" t="str">
        <f t="shared" si="121"/>
        <v/>
      </c>
      <c r="T137" s="102" t="str">
        <f t="shared" si="122"/>
        <v/>
      </c>
      <c r="U137" s="102" t="str">
        <f t="shared" si="123"/>
        <v/>
      </c>
      <c r="V137" s="297">
        <f t="shared" si="142"/>
        <v>0</v>
      </c>
      <c r="W137" s="284"/>
      <c r="X137" s="284"/>
      <c r="Y137" s="299" t="str">
        <f t="shared" si="143"/>
        <v/>
      </c>
      <c r="Z137" s="298">
        <f t="shared" si="144"/>
        <v>0</v>
      </c>
      <c r="AA137" s="298">
        <f t="shared" si="145"/>
        <v>0</v>
      </c>
      <c r="AB137" s="298">
        <f t="shared" si="146"/>
        <v>0</v>
      </c>
      <c r="AC137" s="300">
        <f t="shared" si="147"/>
        <v>0</v>
      </c>
      <c r="AD137" s="300">
        <f t="shared" si="148"/>
        <v>0</v>
      </c>
      <c r="AE137" s="301">
        <f t="shared" si="160"/>
        <v>0</v>
      </c>
      <c r="AF137" s="301">
        <f t="shared" si="124"/>
        <v>0</v>
      </c>
      <c r="AG137" s="298">
        <f t="shared" si="125"/>
        <v>0</v>
      </c>
      <c r="AH137" s="302">
        <f t="shared" si="126"/>
        <v>0</v>
      </c>
      <c r="AI137" s="302">
        <f t="shared" si="127"/>
        <v>0</v>
      </c>
      <c r="AJ137" s="302">
        <f t="shared" si="128"/>
        <v>0</v>
      </c>
      <c r="AK137" s="303">
        <f t="shared" si="149"/>
        <v>0</v>
      </c>
      <c r="AL137" s="302">
        <f t="shared" si="150"/>
        <v>0</v>
      </c>
      <c r="AM137" s="304">
        <f t="shared" si="129"/>
        <v>0</v>
      </c>
      <c r="AN137" s="285">
        <f t="shared" si="130"/>
        <v>0</v>
      </c>
      <c r="AO137" s="303">
        <f t="shared" si="131"/>
        <v>0</v>
      </c>
      <c r="AP137" s="285">
        <f t="shared" si="132"/>
        <v>0</v>
      </c>
      <c r="AQ137" s="285">
        <f t="shared" si="133"/>
        <v>0</v>
      </c>
      <c r="AR137" s="284">
        <f t="shared" si="134"/>
        <v>0</v>
      </c>
      <c r="AS137" s="284">
        <f t="shared" si="135"/>
        <v>0</v>
      </c>
      <c r="AT137" s="284">
        <f t="shared" si="136"/>
        <v>0</v>
      </c>
      <c r="AU137" s="318">
        <f t="shared" si="137"/>
        <v>0</v>
      </c>
      <c r="AV137" s="318">
        <f t="shared" si="161"/>
        <v>0</v>
      </c>
      <c r="AW137" s="318">
        <f t="shared" si="138"/>
        <v>0</v>
      </c>
      <c r="AX137" s="318">
        <f t="shared" si="162"/>
        <v>0</v>
      </c>
      <c r="AY137" s="320">
        <f t="shared" si="139"/>
        <v>0</v>
      </c>
      <c r="AZ137" s="321">
        <f t="shared" si="163"/>
        <v>0</v>
      </c>
      <c r="BA137" s="321">
        <f t="shared" si="151"/>
        <v>0</v>
      </c>
      <c r="BB137" s="322">
        <f t="shared" si="164"/>
        <v>0</v>
      </c>
      <c r="BC137" s="323">
        <f t="shared" si="152"/>
        <v>0</v>
      </c>
      <c r="BD137" s="324">
        <f t="shared" si="153"/>
        <v>0</v>
      </c>
      <c r="BE137" s="325">
        <f t="shared" si="140"/>
        <v>0</v>
      </c>
      <c r="BF137" s="325">
        <f t="shared" si="154"/>
        <v>0</v>
      </c>
      <c r="BG137" s="325">
        <f t="shared" si="155"/>
        <v>0</v>
      </c>
      <c r="BH137" s="305">
        <f t="shared" si="156"/>
        <v>0</v>
      </c>
      <c r="BI137" s="298">
        <f t="shared" si="157"/>
        <v>0</v>
      </c>
      <c r="BJ137" s="298">
        <f t="shared" si="141"/>
        <v>0</v>
      </c>
      <c r="BK137" s="298">
        <f t="shared" si="158"/>
        <v>0</v>
      </c>
      <c r="BL137" s="298">
        <f t="shared" si="159"/>
        <v>0</v>
      </c>
    </row>
    <row r="138" spans="1:64" ht="15.75">
      <c r="A138" s="315"/>
      <c r="B138" s="266"/>
      <c r="C138" s="133"/>
      <c r="D138" s="111"/>
      <c r="E138" s="111"/>
      <c r="F138" s="111"/>
      <c r="G138" s="176"/>
      <c r="H138" s="176"/>
      <c r="I138" s="176"/>
      <c r="J138" s="176"/>
      <c r="K138" s="176"/>
      <c r="L138" s="267"/>
      <c r="M138" s="267">
        <f t="shared" si="165"/>
        <v>0</v>
      </c>
      <c r="N138" s="110"/>
      <c r="O138" s="168">
        <f t="shared" si="117"/>
        <v>0</v>
      </c>
      <c r="P138" s="168" t="str">
        <f t="shared" si="118"/>
        <v/>
      </c>
      <c r="Q138" s="107" t="str">
        <f t="shared" si="119"/>
        <v/>
      </c>
      <c r="R138" s="156" t="str">
        <f t="shared" si="120"/>
        <v/>
      </c>
      <c r="S138" s="101" t="str">
        <f t="shared" si="121"/>
        <v/>
      </c>
      <c r="T138" s="102" t="str">
        <f t="shared" si="122"/>
        <v/>
      </c>
      <c r="U138" s="102" t="str">
        <f t="shared" si="123"/>
        <v/>
      </c>
      <c r="V138" s="297">
        <f t="shared" si="142"/>
        <v>0</v>
      </c>
      <c r="W138" s="284"/>
      <c r="X138" s="284"/>
      <c r="Y138" s="299" t="str">
        <f t="shared" si="143"/>
        <v/>
      </c>
      <c r="Z138" s="298">
        <f t="shared" si="144"/>
        <v>0</v>
      </c>
      <c r="AA138" s="298">
        <f t="shared" si="145"/>
        <v>0</v>
      </c>
      <c r="AB138" s="298">
        <f t="shared" si="146"/>
        <v>0</v>
      </c>
      <c r="AC138" s="300">
        <f t="shared" si="147"/>
        <v>0</v>
      </c>
      <c r="AD138" s="300">
        <f t="shared" si="148"/>
        <v>0</v>
      </c>
      <c r="AE138" s="301">
        <f t="shared" si="160"/>
        <v>0</v>
      </c>
      <c r="AF138" s="301">
        <f t="shared" si="124"/>
        <v>0</v>
      </c>
      <c r="AG138" s="298">
        <f t="shared" si="125"/>
        <v>0</v>
      </c>
      <c r="AH138" s="302">
        <f t="shared" si="126"/>
        <v>0</v>
      </c>
      <c r="AI138" s="302">
        <f t="shared" si="127"/>
        <v>0</v>
      </c>
      <c r="AJ138" s="302">
        <f t="shared" si="128"/>
        <v>0</v>
      </c>
      <c r="AK138" s="303">
        <f t="shared" si="149"/>
        <v>0</v>
      </c>
      <c r="AL138" s="302">
        <f t="shared" si="150"/>
        <v>0</v>
      </c>
      <c r="AM138" s="304">
        <f t="shared" si="129"/>
        <v>0</v>
      </c>
      <c r="AN138" s="285">
        <f t="shared" si="130"/>
        <v>0</v>
      </c>
      <c r="AO138" s="303">
        <f t="shared" si="131"/>
        <v>0</v>
      </c>
      <c r="AP138" s="285">
        <f t="shared" si="132"/>
        <v>0</v>
      </c>
      <c r="AQ138" s="285">
        <f t="shared" si="133"/>
        <v>0</v>
      </c>
      <c r="AR138" s="284">
        <f t="shared" si="134"/>
        <v>0</v>
      </c>
      <c r="AS138" s="284">
        <f t="shared" si="135"/>
        <v>0</v>
      </c>
      <c r="AT138" s="284">
        <f t="shared" si="136"/>
        <v>0</v>
      </c>
      <c r="AU138" s="318">
        <f t="shared" si="137"/>
        <v>0</v>
      </c>
      <c r="AV138" s="318">
        <f t="shared" si="161"/>
        <v>0</v>
      </c>
      <c r="AW138" s="318">
        <f t="shared" si="138"/>
        <v>0</v>
      </c>
      <c r="AX138" s="318">
        <f t="shared" si="162"/>
        <v>0</v>
      </c>
      <c r="AY138" s="320">
        <f t="shared" si="139"/>
        <v>0</v>
      </c>
      <c r="AZ138" s="321">
        <f t="shared" si="163"/>
        <v>0</v>
      </c>
      <c r="BA138" s="321">
        <f t="shared" si="151"/>
        <v>0</v>
      </c>
      <c r="BB138" s="322">
        <f t="shared" si="164"/>
        <v>0</v>
      </c>
      <c r="BC138" s="323">
        <f t="shared" si="152"/>
        <v>0</v>
      </c>
      <c r="BD138" s="324">
        <f t="shared" si="153"/>
        <v>0</v>
      </c>
      <c r="BE138" s="325">
        <f t="shared" si="140"/>
        <v>0</v>
      </c>
      <c r="BF138" s="325">
        <f t="shared" si="154"/>
        <v>0</v>
      </c>
      <c r="BG138" s="325">
        <f t="shared" si="155"/>
        <v>0</v>
      </c>
      <c r="BH138" s="305">
        <f t="shared" si="156"/>
        <v>0</v>
      </c>
      <c r="BI138" s="298">
        <f t="shared" si="157"/>
        <v>0</v>
      </c>
      <c r="BJ138" s="298">
        <f t="shared" si="141"/>
        <v>0</v>
      </c>
      <c r="BK138" s="298">
        <f t="shared" si="158"/>
        <v>0</v>
      </c>
      <c r="BL138" s="298">
        <f t="shared" si="159"/>
        <v>0</v>
      </c>
    </row>
    <row r="139" spans="1:64" ht="15.75">
      <c r="A139" s="315"/>
      <c r="B139" s="266"/>
      <c r="C139" s="133"/>
      <c r="D139" s="111"/>
      <c r="E139" s="111"/>
      <c r="F139" s="111"/>
      <c r="G139" s="176"/>
      <c r="H139" s="176"/>
      <c r="I139" s="176"/>
      <c r="J139" s="176"/>
      <c r="K139" s="176"/>
      <c r="L139" s="267"/>
      <c r="M139" s="267">
        <f t="shared" si="165"/>
        <v>0</v>
      </c>
      <c r="N139" s="110"/>
      <c r="O139" s="168">
        <f t="shared" si="117"/>
        <v>0</v>
      </c>
      <c r="P139" s="168" t="str">
        <f t="shared" si="118"/>
        <v/>
      </c>
      <c r="Q139" s="107" t="str">
        <f t="shared" si="119"/>
        <v/>
      </c>
      <c r="R139" s="156" t="str">
        <f t="shared" si="120"/>
        <v/>
      </c>
      <c r="S139" s="101" t="str">
        <f t="shared" si="121"/>
        <v/>
      </c>
      <c r="T139" s="102" t="str">
        <f t="shared" si="122"/>
        <v/>
      </c>
      <c r="U139" s="102" t="str">
        <f t="shared" si="123"/>
        <v/>
      </c>
      <c r="V139" s="297">
        <f t="shared" si="142"/>
        <v>0</v>
      </c>
      <c r="W139" s="284"/>
      <c r="X139" s="284"/>
      <c r="Y139" s="299" t="str">
        <f t="shared" si="143"/>
        <v/>
      </c>
      <c r="Z139" s="298">
        <f t="shared" si="144"/>
        <v>0</v>
      </c>
      <c r="AA139" s="298">
        <f t="shared" si="145"/>
        <v>0</v>
      </c>
      <c r="AB139" s="298">
        <f t="shared" si="146"/>
        <v>0</v>
      </c>
      <c r="AC139" s="300">
        <f t="shared" si="147"/>
        <v>0</v>
      </c>
      <c r="AD139" s="300">
        <f t="shared" si="148"/>
        <v>0</v>
      </c>
      <c r="AE139" s="301">
        <f t="shared" si="160"/>
        <v>0</v>
      </c>
      <c r="AF139" s="301">
        <f t="shared" si="124"/>
        <v>0</v>
      </c>
      <c r="AG139" s="298">
        <f t="shared" si="125"/>
        <v>0</v>
      </c>
      <c r="AH139" s="302">
        <f t="shared" si="126"/>
        <v>0</v>
      </c>
      <c r="AI139" s="302">
        <f t="shared" si="127"/>
        <v>0</v>
      </c>
      <c r="AJ139" s="302">
        <f t="shared" si="128"/>
        <v>0</v>
      </c>
      <c r="AK139" s="303">
        <f t="shared" si="149"/>
        <v>0</v>
      </c>
      <c r="AL139" s="302">
        <f t="shared" si="150"/>
        <v>0</v>
      </c>
      <c r="AM139" s="304">
        <f t="shared" si="129"/>
        <v>0</v>
      </c>
      <c r="AN139" s="285">
        <f t="shared" si="130"/>
        <v>0</v>
      </c>
      <c r="AO139" s="303">
        <f t="shared" si="131"/>
        <v>0</v>
      </c>
      <c r="AP139" s="285">
        <f t="shared" si="132"/>
        <v>0</v>
      </c>
      <c r="AQ139" s="285">
        <f t="shared" si="133"/>
        <v>0</v>
      </c>
      <c r="AR139" s="284">
        <f t="shared" si="134"/>
        <v>0</v>
      </c>
      <c r="AS139" s="284">
        <f t="shared" si="135"/>
        <v>0</v>
      </c>
      <c r="AT139" s="284">
        <f t="shared" si="136"/>
        <v>0</v>
      </c>
      <c r="AU139" s="318">
        <f t="shared" si="137"/>
        <v>0</v>
      </c>
      <c r="AV139" s="318">
        <f t="shared" si="161"/>
        <v>0</v>
      </c>
      <c r="AW139" s="318">
        <f t="shared" si="138"/>
        <v>0</v>
      </c>
      <c r="AX139" s="318">
        <f t="shared" si="162"/>
        <v>0</v>
      </c>
      <c r="AY139" s="320">
        <f t="shared" si="139"/>
        <v>0</v>
      </c>
      <c r="AZ139" s="321">
        <f t="shared" si="163"/>
        <v>0</v>
      </c>
      <c r="BA139" s="321">
        <f t="shared" si="151"/>
        <v>0</v>
      </c>
      <c r="BB139" s="322">
        <f t="shared" si="164"/>
        <v>0</v>
      </c>
      <c r="BC139" s="323">
        <f t="shared" si="152"/>
        <v>0</v>
      </c>
      <c r="BD139" s="324">
        <f t="shared" si="153"/>
        <v>0</v>
      </c>
      <c r="BE139" s="325">
        <f t="shared" si="140"/>
        <v>0</v>
      </c>
      <c r="BF139" s="325">
        <f t="shared" si="154"/>
        <v>0</v>
      </c>
      <c r="BG139" s="325">
        <f t="shared" si="155"/>
        <v>0</v>
      </c>
      <c r="BH139" s="305">
        <f t="shared" si="156"/>
        <v>0</v>
      </c>
      <c r="BI139" s="298">
        <f t="shared" si="157"/>
        <v>0</v>
      </c>
      <c r="BJ139" s="298">
        <f t="shared" si="141"/>
        <v>0</v>
      </c>
      <c r="BK139" s="298">
        <f t="shared" si="158"/>
        <v>0</v>
      </c>
      <c r="BL139" s="298">
        <f t="shared" si="159"/>
        <v>0</v>
      </c>
    </row>
    <row r="140" spans="1:64" ht="15.75">
      <c r="A140" s="315"/>
      <c r="B140" s="266"/>
      <c r="C140" s="133"/>
      <c r="D140" s="111"/>
      <c r="E140" s="111"/>
      <c r="F140" s="111"/>
      <c r="G140" s="176"/>
      <c r="H140" s="176"/>
      <c r="I140" s="176"/>
      <c r="J140" s="176"/>
      <c r="K140" s="176"/>
      <c r="L140" s="267"/>
      <c r="M140" s="267">
        <f t="shared" si="165"/>
        <v>0</v>
      </c>
      <c r="N140" s="110"/>
      <c r="O140" s="168">
        <f t="shared" si="117"/>
        <v>0</v>
      </c>
      <c r="P140" s="168" t="str">
        <f t="shared" si="118"/>
        <v/>
      </c>
      <c r="Q140" s="107" t="str">
        <f t="shared" si="119"/>
        <v/>
      </c>
      <c r="R140" s="156" t="str">
        <f t="shared" si="120"/>
        <v/>
      </c>
      <c r="S140" s="101" t="str">
        <f t="shared" si="121"/>
        <v/>
      </c>
      <c r="T140" s="102" t="str">
        <f t="shared" si="122"/>
        <v/>
      </c>
      <c r="U140" s="102" t="str">
        <f t="shared" si="123"/>
        <v/>
      </c>
      <c r="V140" s="297">
        <f t="shared" si="142"/>
        <v>0</v>
      </c>
      <c r="W140" s="284"/>
      <c r="X140" s="284"/>
      <c r="Y140" s="299" t="str">
        <f t="shared" si="143"/>
        <v/>
      </c>
      <c r="Z140" s="298">
        <f t="shared" si="144"/>
        <v>0</v>
      </c>
      <c r="AA140" s="298">
        <f t="shared" si="145"/>
        <v>0</v>
      </c>
      <c r="AB140" s="298">
        <f t="shared" si="146"/>
        <v>0</v>
      </c>
      <c r="AC140" s="300">
        <f t="shared" si="147"/>
        <v>0</v>
      </c>
      <c r="AD140" s="300">
        <f t="shared" si="148"/>
        <v>0</v>
      </c>
      <c r="AE140" s="301">
        <f t="shared" si="160"/>
        <v>0</v>
      </c>
      <c r="AF140" s="301">
        <f t="shared" si="124"/>
        <v>0</v>
      </c>
      <c r="AG140" s="298">
        <f t="shared" si="125"/>
        <v>0</v>
      </c>
      <c r="AH140" s="302">
        <f t="shared" si="126"/>
        <v>0</v>
      </c>
      <c r="AI140" s="302">
        <f t="shared" si="127"/>
        <v>0</v>
      </c>
      <c r="AJ140" s="302">
        <f t="shared" si="128"/>
        <v>0</v>
      </c>
      <c r="AK140" s="303">
        <f t="shared" si="149"/>
        <v>0</v>
      </c>
      <c r="AL140" s="302">
        <f t="shared" si="150"/>
        <v>0</v>
      </c>
      <c r="AM140" s="304">
        <f t="shared" si="129"/>
        <v>0</v>
      </c>
      <c r="AN140" s="285">
        <f t="shared" si="130"/>
        <v>0</v>
      </c>
      <c r="AO140" s="303">
        <f t="shared" si="131"/>
        <v>0</v>
      </c>
      <c r="AP140" s="285">
        <f t="shared" si="132"/>
        <v>0</v>
      </c>
      <c r="AQ140" s="285">
        <f t="shared" si="133"/>
        <v>0</v>
      </c>
      <c r="AR140" s="284">
        <f t="shared" si="134"/>
        <v>0</v>
      </c>
      <c r="AS140" s="284">
        <f t="shared" si="135"/>
        <v>0</v>
      </c>
      <c r="AT140" s="284">
        <f t="shared" si="136"/>
        <v>0</v>
      </c>
      <c r="AU140" s="318">
        <f t="shared" si="137"/>
        <v>0</v>
      </c>
      <c r="AV140" s="318">
        <f t="shared" si="161"/>
        <v>0</v>
      </c>
      <c r="AW140" s="318">
        <f t="shared" si="138"/>
        <v>0</v>
      </c>
      <c r="AX140" s="318">
        <f t="shared" si="162"/>
        <v>0</v>
      </c>
      <c r="AY140" s="320">
        <f t="shared" si="139"/>
        <v>0</v>
      </c>
      <c r="AZ140" s="321">
        <f t="shared" si="163"/>
        <v>0</v>
      </c>
      <c r="BA140" s="321">
        <f t="shared" si="151"/>
        <v>0</v>
      </c>
      <c r="BB140" s="322">
        <f t="shared" si="164"/>
        <v>0</v>
      </c>
      <c r="BC140" s="323">
        <f t="shared" si="152"/>
        <v>0</v>
      </c>
      <c r="BD140" s="324">
        <f t="shared" si="153"/>
        <v>0</v>
      </c>
      <c r="BE140" s="325">
        <f t="shared" si="140"/>
        <v>0</v>
      </c>
      <c r="BF140" s="325">
        <f t="shared" si="154"/>
        <v>0</v>
      </c>
      <c r="BG140" s="325">
        <f t="shared" si="155"/>
        <v>0</v>
      </c>
      <c r="BH140" s="305">
        <f t="shared" si="156"/>
        <v>0</v>
      </c>
      <c r="BI140" s="298">
        <f t="shared" si="157"/>
        <v>0</v>
      </c>
      <c r="BJ140" s="298">
        <f t="shared" si="141"/>
        <v>0</v>
      </c>
      <c r="BK140" s="298">
        <f t="shared" si="158"/>
        <v>0</v>
      </c>
      <c r="BL140" s="298">
        <f t="shared" si="159"/>
        <v>0</v>
      </c>
    </row>
    <row r="141" spans="1:64" ht="15.75">
      <c r="A141" s="315"/>
      <c r="B141" s="266"/>
      <c r="C141" s="133"/>
      <c r="D141" s="111"/>
      <c r="E141" s="111"/>
      <c r="F141" s="111"/>
      <c r="G141" s="176"/>
      <c r="H141" s="176"/>
      <c r="I141" s="176"/>
      <c r="J141" s="176"/>
      <c r="K141" s="176"/>
      <c r="L141" s="267"/>
      <c r="M141" s="267">
        <f t="shared" si="165"/>
        <v>0</v>
      </c>
      <c r="N141" s="110"/>
      <c r="O141" s="168">
        <f t="shared" si="117"/>
        <v>0</v>
      </c>
      <c r="P141" s="168" t="str">
        <f t="shared" si="118"/>
        <v/>
      </c>
      <c r="Q141" s="107" t="str">
        <f t="shared" si="119"/>
        <v/>
      </c>
      <c r="R141" s="156" t="str">
        <f t="shared" si="120"/>
        <v/>
      </c>
      <c r="S141" s="101" t="str">
        <f t="shared" si="121"/>
        <v/>
      </c>
      <c r="T141" s="102" t="str">
        <f t="shared" si="122"/>
        <v/>
      </c>
      <c r="U141" s="102" t="str">
        <f t="shared" si="123"/>
        <v/>
      </c>
      <c r="V141" s="297">
        <f t="shared" si="142"/>
        <v>0</v>
      </c>
      <c r="W141" s="284"/>
      <c r="X141" s="284"/>
      <c r="Y141" s="299" t="str">
        <f t="shared" si="143"/>
        <v/>
      </c>
      <c r="Z141" s="298">
        <f t="shared" si="144"/>
        <v>0</v>
      </c>
      <c r="AA141" s="298">
        <f t="shared" si="145"/>
        <v>0</v>
      </c>
      <c r="AB141" s="298">
        <f t="shared" si="146"/>
        <v>0</v>
      </c>
      <c r="AC141" s="300">
        <f t="shared" si="147"/>
        <v>0</v>
      </c>
      <c r="AD141" s="300">
        <f t="shared" si="148"/>
        <v>0</v>
      </c>
      <c r="AE141" s="301">
        <f t="shared" si="160"/>
        <v>0</v>
      </c>
      <c r="AF141" s="301">
        <f t="shared" si="124"/>
        <v>0</v>
      </c>
      <c r="AG141" s="298">
        <f t="shared" si="125"/>
        <v>0</v>
      </c>
      <c r="AH141" s="302">
        <f t="shared" si="126"/>
        <v>0</v>
      </c>
      <c r="AI141" s="302">
        <f t="shared" si="127"/>
        <v>0</v>
      </c>
      <c r="AJ141" s="302">
        <f t="shared" si="128"/>
        <v>0</v>
      </c>
      <c r="AK141" s="303">
        <f t="shared" si="149"/>
        <v>0</v>
      </c>
      <c r="AL141" s="302">
        <f t="shared" si="150"/>
        <v>0</v>
      </c>
      <c r="AM141" s="304">
        <f t="shared" si="129"/>
        <v>0</v>
      </c>
      <c r="AN141" s="285">
        <f t="shared" si="130"/>
        <v>0</v>
      </c>
      <c r="AO141" s="303">
        <f t="shared" si="131"/>
        <v>0</v>
      </c>
      <c r="AP141" s="285">
        <f t="shared" si="132"/>
        <v>0</v>
      </c>
      <c r="AQ141" s="285">
        <f t="shared" si="133"/>
        <v>0</v>
      </c>
      <c r="AR141" s="284">
        <f t="shared" si="134"/>
        <v>0</v>
      </c>
      <c r="AS141" s="284">
        <f t="shared" si="135"/>
        <v>0</v>
      </c>
      <c r="AT141" s="284">
        <f t="shared" si="136"/>
        <v>0</v>
      </c>
      <c r="AU141" s="318">
        <f t="shared" si="137"/>
        <v>0</v>
      </c>
      <c r="AV141" s="318">
        <f t="shared" si="161"/>
        <v>0</v>
      </c>
      <c r="AW141" s="318">
        <f t="shared" si="138"/>
        <v>0</v>
      </c>
      <c r="AX141" s="318">
        <f t="shared" si="162"/>
        <v>0</v>
      </c>
      <c r="AY141" s="320">
        <f t="shared" si="139"/>
        <v>0</v>
      </c>
      <c r="AZ141" s="321">
        <f t="shared" si="163"/>
        <v>0</v>
      </c>
      <c r="BA141" s="321">
        <f t="shared" si="151"/>
        <v>0</v>
      </c>
      <c r="BB141" s="322">
        <f t="shared" si="164"/>
        <v>0</v>
      </c>
      <c r="BC141" s="323">
        <f t="shared" si="152"/>
        <v>0</v>
      </c>
      <c r="BD141" s="324">
        <f t="shared" si="153"/>
        <v>0</v>
      </c>
      <c r="BE141" s="325">
        <f t="shared" si="140"/>
        <v>0</v>
      </c>
      <c r="BF141" s="325">
        <f t="shared" si="154"/>
        <v>0</v>
      </c>
      <c r="BG141" s="325">
        <f t="shared" si="155"/>
        <v>0</v>
      </c>
      <c r="BH141" s="305">
        <f t="shared" si="156"/>
        <v>0</v>
      </c>
      <c r="BI141" s="298">
        <f t="shared" si="157"/>
        <v>0</v>
      </c>
      <c r="BJ141" s="298">
        <f t="shared" si="141"/>
        <v>0</v>
      </c>
      <c r="BK141" s="298">
        <f t="shared" si="158"/>
        <v>0</v>
      </c>
      <c r="BL141" s="298">
        <f t="shared" si="159"/>
        <v>0</v>
      </c>
    </row>
    <row r="142" spans="1:64" ht="15.75">
      <c r="A142" s="315"/>
      <c r="B142" s="266"/>
      <c r="C142" s="133"/>
      <c r="D142" s="111"/>
      <c r="E142" s="111"/>
      <c r="F142" s="111"/>
      <c r="G142" s="176"/>
      <c r="H142" s="176"/>
      <c r="I142" s="176"/>
      <c r="J142" s="176"/>
      <c r="K142" s="176"/>
      <c r="L142" s="267"/>
      <c r="M142" s="267">
        <f t="shared" si="165"/>
        <v>0</v>
      </c>
      <c r="N142" s="110"/>
      <c r="O142" s="168">
        <f t="shared" si="117"/>
        <v>0</v>
      </c>
      <c r="P142" s="168" t="str">
        <f t="shared" si="118"/>
        <v/>
      </c>
      <c r="Q142" s="107" t="str">
        <f t="shared" si="119"/>
        <v/>
      </c>
      <c r="R142" s="156" t="str">
        <f t="shared" si="120"/>
        <v/>
      </c>
      <c r="S142" s="101" t="str">
        <f t="shared" si="121"/>
        <v/>
      </c>
      <c r="T142" s="102" t="str">
        <f t="shared" si="122"/>
        <v/>
      </c>
      <c r="U142" s="102" t="str">
        <f t="shared" si="123"/>
        <v/>
      </c>
      <c r="V142" s="297">
        <f t="shared" si="142"/>
        <v>0</v>
      </c>
      <c r="W142" s="284"/>
      <c r="X142" s="284"/>
      <c r="Y142" s="299" t="str">
        <f t="shared" si="143"/>
        <v/>
      </c>
      <c r="Z142" s="298">
        <f t="shared" si="144"/>
        <v>0</v>
      </c>
      <c r="AA142" s="298">
        <f t="shared" si="145"/>
        <v>0</v>
      </c>
      <c r="AB142" s="298">
        <f t="shared" si="146"/>
        <v>0</v>
      </c>
      <c r="AC142" s="300">
        <f t="shared" si="147"/>
        <v>0</v>
      </c>
      <c r="AD142" s="300">
        <f t="shared" si="148"/>
        <v>0</v>
      </c>
      <c r="AE142" s="301">
        <f t="shared" si="160"/>
        <v>0</v>
      </c>
      <c r="AF142" s="301">
        <f t="shared" si="124"/>
        <v>0</v>
      </c>
      <c r="AG142" s="298">
        <f t="shared" si="125"/>
        <v>0</v>
      </c>
      <c r="AH142" s="302">
        <f t="shared" si="126"/>
        <v>0</v>
      </c>
      <c r="AI142" s="302">
        <f t="shared" si="127"/>
        <v>0</v>
      </c>
      <c r="AJ142" s="302">
        <f t="shared" si="128"/>
        <v>0</v>
      </c>
      <c r="AK142" s="303">
        <f t="shared" si="149"/>
        <v>0</v>
      </c>
      <c r="AL142" s="302">
        <f t="shared" si="150"/>
        <v>0</v>
      </c>
      <c r="AM142" s="304">
        <f t="shared" si="129"/>
        <v>0</v>
      </c>
      <c r="AN142" s="285">
        <f t="shared" si="130"/>
        <v>0</v>
      </c>
      <c r="AO142" s="303">
        <f t="shared" si="131"/>
        <v>0</v>
      </c>
      <c r="AP142" s="285">
        <f t="shared" si="132"/>
        <v>0</v>
      </c>
      <c r="AQ142" s="285">
        <f t="shared" si="133"/>
        <v>0</v>
      </c>
      <c r="AR142" s="284">
        <f t="shared" si="134"/>
        <v>0</v>
      </c>
      <c r="AS142" s="284">
        <f t="shared" si="135"/>
        <v>0</v>
      </c>
      <c r="AT142" s="284">
        <f t="shared" si="136"/>
        <v>0</v>
      </c>
      <c r="AU142" s="318">
        <f t="shared" si="137"/>
        <v>0</v>
      </c>
      <c r="AV142" s="318">
        <f t="shared" si="161"/>
        <v>0</v>
      </c>
      <c r="AW142" s="318">
        <f t="shared" si="138"/>
        <v>0</v>
      </c>
      <c r="AX142" s="318">
        <f t="shared" si="162"/>
        <v>0</v>
      </c>
      <c r="AY142" s="320">
        <f t="shared" si="139"/>
        <v>0</v>
      </c>
      <c r="AZ142" s="321">
        <f t="shared" si="163"/>
        <v>0</v>
      </c>
      <c r="BA142" s="321">
        <f t="shared" si="151"/>
        <v>0</v>
      </c>
      <c r="BB142" s="322">
        <f t="shared" si="164"/>
        <v>0</v>
      </c>
      <c r="BC142" s="323">
        <f t="shared" si="152"/>
        <v>0</v>
      </c>
      <c r="BD142" s="324">
        <f t="shared" si="153"/>
        <v>0</v>
      </c>
      <c r="BE142" s="325">
        <f t="shared" si="140"/>
        <v>0</v>
      </c>
      <c r="BF142" s="325">
        <f t="shared" si="154"/>
        <v>0</v>
      </c>
      <c r="BG142" s="325">
        <f t="shared" si="155"/>
        <v>0</v>
      </c>
      <c r="BH142" s="305">
        <f t="shared" si="156"/>
        <v>0</v>
      </c>
      <c r="BI142" s="298">
        <f t="shared" si="157"/>
        <v>0</v>
      </c>
      <c r="BJ142" s="298">
        <f t="shared" si="141"/>
        <v>0</v>
      </c>
      <c r="BK142" s="298">
        <f t="shared" si="158"/>
        <v>0</v>
      </c>
      <c r="BL142" s="298">
        <f t="shared" si="159"/>
        <v>0</v>
      </c>
    </row>
    <row r="143" spans="1:64" ht="15.75">
      <c r="A143" s="315"/>
      <c r="B143" s="266"/>
      <c r="C143" s="133"/>
      <c r="D143" s="111"/>
      <c r="E143" s="111"/>
      <c r="F143" s="111"/>
      <c r="G143" s="176"/>
      <c r="H143" s="176"/>
      <c r="I143" s="176"/>
      <c r="J143" s="176"/>
      <c r="K143" s="176"/>
      <c r="L143" s="267"/>
      <c r="M143" s="267">
        <f t="shared" si="165"/>
        <v>0</v>
      </c>
      <c r="N143" s="110"/>
      <c r="O143" s="168">
        <f t="shared" si="117"/>
        <v>0</v>
      </c>
      <c r="P143" s="168" t="str">
        <f t="shared" si="118"/>
        <v/>
      </c>
      <c r="Q143" s="107" t="str">
        <f t="shared" si="119"/>
        <v/>
      </c>
      <c r="R143" s="156" t="str">
        <f t="shared" si="120"/>
        <v/>
      </c>
      <c r="S143" s="101" t="str">
        <f t="shared" si="121"/>
        <v/>
      </c>
      <c r="T143" s="102" t="str">
        <f t="shared" si="122"/>
        <v/>
      </c>
      <c r="U143" s="102" t="str">
        <f t="shared" si="123"/>
        <v/>
      </c>
      <c r="V143" s="297">
        <f t="shared" si="142"/>
        <v>0</v>
      </c>
      <c r="W143" s="284"/>
      <c r="X143" s="284"/>
      <c r="Y143" s="299" t="str">
        <f t="shared" si="143"/>
        <v/>
      </c>
      <c r="Z143" s="298">
        <f t="shared" si="144"/>
        <v>0</v>
      </c>
      <c r="AA143" s="298">
        <f t="shared" si="145"/>
        <v>0</v>
      </c>
      <c r="AB143" s="298">
        <f t="shared" si="146"/>
        <v>0</v>
      </c>
      <c r="AC143" s="300">
        <f t="shared" si="147"/>
        <v>0</v>
      </c>
      <c r="AD143" s="300">
        <f t="shared" si="148"/>
        <v>0</v>
      </c>
      <c r="AE143" s="301">
        <f t="shared" si="160"/>
        <v>0</v>
      </c>
      <c r="AF143" s="301">
        <f t="shared" si="124"/>
        <v>0</v>
      </c>
      <c r="AG143" s="298">
        <f t="shared" si="125"/>
        <v>0</v>
      </c>
      <c r="AH143" s="302">
        <f t="shared" si="126"/>
        <v>0</v>
      </c>
      <c r="AI143" s="302">
        <f t="shared" si="127"/>
        <v>0</v>
      </c>
      <c r="AJ143" s="302">
        <f t="shared" si="128"/>
        <v>0</v>
      </c>
      <c r="AK143" s="303">
        <f t="shared" si="149"/>
        <v>0</v>
      </c>
      <c r="AL143" s="302">
        <f t="shared" si="150"/>
        <v>0</v>
      </c>
      <c r="AM143" s="304">
        <f t="shared" si="129"/>
        <v>0</v>
      </c>
      <c r="AN143" s="285">
        <f t="shared" si="130"/>
        <v>0</v>
      </c>
      <c r="AO143" s="303">
        <f t="shared" si="131"/>
        <v>0</v>
      </c>
      <c r="AP143" s="285">
        <f t="shared" si="132"/>
        <v>0</v>
      </c>
      <c r="AQ143" s="285">
        <f t="shared" si="133"/>
        <v>0</v>
      </c>
      <c r="AR143" s="284">
        <f t="shared" si="134"/>
        <v>0</v>
      </c>
      <c r="AS143" s="284">
        <f t="shared" si="135"/>
        <v>0</v>
      </c>
      <c r="AT143" s="284">
        <f t="shared" si="136"/>
        <v>0</v>
      </c>
      <c r="AU143" s="318">
        <f t="shared" si="137"/>
        <v>0</v>
      </c>
      <c r="AV143" s="318">
        <f t="shared" si="161"/>
        <v>0</v>
      </c>
      <c r="AW143" s="318">
        <f t="shared" si="138"/>
        <v>0</v>
      </c>
      <c r="AX143" s="318">
        <f t="shared" si="162"/>
        <v>0</v>
      </c>
      <c r="AY143" s="320">
        <f t="shared" si="139"/>
        <v>0</v>
      </c>
      <c r="AZ143" s="321">
        <f t="shared" si="163"/>
        <v>0</v>
      </c>
      <c r="BA143" s="321">
        <f t="shared" si="151"/>
        <v>0</v>
      </c>
      <c r="BB143" s="322">
        <f t="shared" si="164"/>
        <v>0</v>
      </c>
      <c r="BC143" s="323">
        <f t="shared" si="152"/>
        <v>0</v>
      </c>
      <c r="BD143" s="324">
        <f t="shared" si="153"/>
        <v>0</v>
      </c>
      <c r="BE143" s="325">
        <f t="shared" si="140"/>
        <v>0</v>
      </c>
      <c r="BF143" s="325">
        <f t="shared" si="154"/>
        <v>0</v>
      </c>
      <c r="BG143" s="325">
        <f t="shared" si="155"/>
        <v>0</v>
      </c>
      <c r="BH143" s="305">
        <f t="shared" si="156"/>
        <v>0</v>
      </c>
      <c r="BI143" s="298">
        <f t="shared" si="157"/>
        <v>0</v>
      </c>
      <c r="BJ143" s="298">
        <f t="shared" si="141"/>
        <v>0</v>
      </c>
      <c r="BK143" s="298">
        <f t="shared" si="158"/>
        <v>0</v>
      </c>
      <c r="BL143" s="298">
        <f t="shared" si="159"/>
        <v>0</v>
      </c>
    </row>
    <row r="144" spans="1:64" ht="15.75">
      <c r="A144" s="315"/>
      <c r="B144" s="266"/>
      <c r="C144" s="133"/>
      <c r="D144" s="111"/>
      <c r="E144" s="111"/>
      <c r="F144" s="111"/>
      <c r="G144" s="176"/>
      <c r="H144" s="176"/>
      <c r="I144" s="176"/>
      <c r="J144" s="176"/>
      <c r="K144" s="176"/>
      <c r="L144" s="267"/>
      <c r="M144" s="267">
        <f t="shared" si="165"/>
        <v>0</v>
      </c>
      <c r="N144" s="110"/>
      <c r="O144" s="168">
        <f t="shared" si="117"/>
        <v>0</v>
      </c>
      <c r="P144" s="168" t="str">
        <f t="shared" si="118"/>
        <v/>
      </c>
      <c r="Q144" s="107" t="str">
        <f t="shared" si="119"/>
        <v/>
      </c>
      <c r="R144" s="156" t="str">
        <f t="shared" si="120"/>
        <v/>
      </c>
      <c r="S144" s="101" t="str">
        <f t="shared" si="121"/>
        <v/>
      </c>
      <c r="T144" s="102" t="str">
        <f t="shared" si="122"/>
        <v/>
      </c>
      <c r="U144" s="102" t="str">
        <f t="shared" si="123"/>
        <v/>
      </c>
      <c r="V144" s="297">
        <f t="shared" si="142"/>
        <v>0</v>
      </c>
      <c r="W144" s="284"/>
      <c r="X144" s="284"/>
      <c r="Y144" s="299" t="str">
        <f t="shared" si="143"/>
        <v/>
      </c>
      <c r="Z144" s="298">
        <f t="shared" si="144"/>
        <v>0</v>
      </c>
      <c r="AA144" s="298">
        <f t="shared" si="145"/>
        <v>0</v>
      </c>
      <c r="AB144" s="298">
        <f t="shared" si="146"/>
        <v>0</v>
      </c>
      <c r="AC144" s="300">
        <f t="shared" si="147"/>
        <v>0</v>
      </c>
      <c r="AD144" s="300">
        <f t="shared" si="148"/>
        <v>0</v>
      </c>
      <c r="AE144" s="301">
        <f t="shared" si="160"/>
        <v>0</v>
      </c>
      <c r="AF144" s="301">
        <f t="shared" si="124"/>
        <v>0</v>
      </c>
      <c r="AG144" s="298">
        <f t="shared" si="125"/>
        <v>0</v>
      </c>
      <c r="AH144" s="302">
        <f t="shared" si="126"/>
        <v>0</v>
      </c>
      <c r="AI144" s="302">
        <f t="shared" si="127"/>
        <v>0</v>
      </c>
      <c r="AJ144" s="302">
        <f t="shared" si="128"/>
        <v>0</v>
      </c>
      <c r="AK144" s="303">
        <f t="shared" si="149"/>
        <v>0</v>
      </c>
      <c r="AL144" s="302">
        <f t="shared" si="150"/>
        <v>0</v>
      </c>
      <c r="AM144" s="304">
        <f t="shared" si="129"/>
        <v>0</v>
      </c>
      <c r="AN144" s="285">
        <f t="shared" si="130"/>
        <v>0</v>
      </c>
      <c r="AO144" s="303">
        <f t="shared" si="131"/>
        <v>0</v>
      </c>
      <c r="AP144" s="285">
        <f t="shared" si="132"/>
        <v>0</v>
      </c>
      <c r="AQ144" s="285">
        <f t="shared" si="133"/>
        <v>0</v>
      </c>
      <c r="AR144" s="284">
        <f t="shared" si="134"/>
        <v>0</v>
      </c>
      <c r="AS144" s="284">
        <f t="shared" si="135"/>
        <v>0</v>
      </c>
      <c r="AT144" s="284">
        <f t="shared" si="136"/>
        <v>0</v>
      </c>
      <c r="AU144" s="318">
        <f t="shared" si="137"/>
        <v>0</v>
      </c>
      <c r="AV144" s="318">
        <f t="shared" si="161"/>
        <v>0</v>
      </c>
      <c r="AW144" s="318">
        <f t="shared" si="138"/>
        <v>0</v>
      </c>
      <c r="AX144" s="318">
        <f t="shared" si="162"/>
        <v>0</v>
      </c>
      <c r="AY144" s="320">
        <f t="shared" si="139"/>
        <v>0</v>
      </c>
      <c r="AZ144" s="321">
        <f t="shared" si="163"/>
        <v>0</v>
      </c>
      <c r="BA144" s="321">
        <f t="shared" si="151"/>
        <v>0</v>
      </c>
      <c r="BB144" s="322">
        <f t="shared" si="164"/>
        <v>0</v>
      </c>
      <c r="BC144" s="323">
        <f t="shared" si="152"/>
        <v>0</v>
      </c>
      <c r="BD144" s="324">
        <f t="shared" si="153"/>
        <v>0</v>
      </c>
      <c r="BE144" s="325">
        <f t="shared" si="140"/>
        <v>0</v>
      </c>
      <c r="BF144" s="325">
        <f t="shared" si="154"/>
        <v>0</v>
      </c>
      <c r="BG144" s="325">
        <f t="shared" si="155"/>
        <v>0</v>
      </c>
      <c r="BH144" s="305">
        <f t="shared" si="156"/>
        <v>0</v>
      </c>
      <c r="BI144" s="298">
        <f t="shared" si="157"/>
        <v>0</v>
      </c>
      <c r="BJ144" s="298">
        <f t="shared" si="141"/>
        <v>0</v>
      </c>
      <c r="BK144" s="298">
        <f t="shared" si="158"/>
        <v>0</v>
      </c>
      <c r="BL144" s="298">
        <f t="shared" si="159"/>
        <v>0</v>
      </c>
    </row>
    <row r="145" spans="1:64" ht="15.75">
      <c r="A145" s="315"/>
      <c r="B145" s="266"/>
      <c r="C145" s="133"/>
      <c r="D145" s="111"/>
      <c r="E145" s="111"/>
      <c r="F145" s="111"/>
      <c r="G145" s="176"/>
      <c r="H145" s="176"/>
      <c r="I145" s="176"/>
      <c r="J145" s="176"/>
      <c r="K145" s="176"/>
      <c r="L145" s="267"/>
      <c r="M145" s="267">
        <f t="shared" si="165"/>
        <v>0</v>
      </c>
      <c r="N145" s="110"/>
      <c r="O145" s="168">
        <f t="shared" si="117"/>
        <v>0</v>
      </c>
      <c r="P145" s="168" t="str">
        <f t="shared" si="118"/>
        <v/>
      </c>
      <c r="Q145" s="107" t="str">
        <f t="shared" si="119"/>
        <v/>
      </c>
      <c r="R145" s="156" t="str">
        <f t="shared" si="120"/>
        <v/>
      </c>
      <c r="S145" s="101" t="str">
        <f t="shared" si="121"/>
        <v/>
      </c>
      <c r="T145" s="102" t="str">
        <f t="shared" si="122"/>
        <v/>
      </c>
      <c r="U145" s="102" t="str">
        <f t="shared" si="123"/>
        <v/>
      </c>
      <c r="V145" s="297">
        <f t="shared" si="142"/>
        <v>0</v>
      </c>
      <c r="W145" s="284"/>
      <c r="X145" s="284"/>
      <c r="Y145" s="299" t="str">
        <f t="shared" si="143"/>
        <v/>
      </c>
      <c r="Z145" s="298">
        <f t="shared" si="144"/>
        <v>0</v>
      </c>
      <c r="AA145" s="298">
        <f t="shared" si="145"/>
        <v>0</v>
      </c>
      <c r="AB145" s="298">
        <f t="shared" si="146"/>
        <v>0</v>
      </c>
      <c r="AC145" s="300">
        <f t="shared" si="147"/>
        <v>0</v>
      </c>
      <c r="AD145" s="300">
        <f t="shared" si="148"/>
        <v>0</v>
      </c>
      <c r="AE145" s="301">
        <f t="shared" si="160"/>
        <v>0</v>
      </c>
      <c r="AF145" s="301">
        <f t="shared" si="124"/>
        <v>0</v>
      </c>
      <c r="AG145" s="298">
        <f t="shared" si="125"/>
        <v>0</v>
      </c>
      <c r="AH145" s="302">
        <f t="shared" si="126"/>
        <v>0</v>
      </c>
      <c r="AI145" s="302">
        <f t="shared" si="127"/>
        <v>0</v>
      </c>
      <c r="AJ145" s="302">
        <f t="shared" si="128"/>
        <v>0</v>
      </c>
      <c r="AK145" s="303">
        <f t="shared" si="149"/>
        <v>0</v>
      </c>
      <c r="AL145" s="302">
        <f t="shared" si="150"/>
        <v>0</v>
      </c>
      <c r="AM145" s="304">
        <f t="shared" si="129"/>
        <v>0</v>
      </c>
      <c r="AN145" s="285">
        <f t="shared" si="130"/>
        <v>0</v>
      </c>
      <c r="AO145" s="303">
        <f t="shared" si="131"/>
        <v>0</v>
      </c>
      <c r="AP145" s="285">
        <f t="shared" si="132"/>
        <v>0</v>
      </c>
      <c r="AQ145" s="285">
        <f t="shared" si="133"/>
        <v>0</v>
      </c>
      <c r="AR145" s="284">
        <f t="shared" si="134"/>
        <v>0</v>
      </c>
      <c r="AS145" s="284">
        <f t="shared" si="135"/>
        <v>0</v>
      </c>
      <c r="AT145" s="284">
        <f t="shared" si="136"/>
        <v>0</v>
      </c>
      <c r="AU145" s="318">
        <f t="shared" si="137"/>
        <v>0</v>
      </c>
      <c r="AV145" s="318">
        <f t="shared" si="161"/>
        <v>0</v>
      </c>
      <c r="AW145" s="318">
        <f t="shared" si="138"/>
        <v>0</v>
      </c>
      <c r="AX145" s="318">
        <f t="shared" si="162"/>
        <v>0</v>
      </c>
      <c r="AY145" s="320">
        <f t="shared" si="139"/>
        <v>0</v>
      </c>
      <c r="AZ145" s="321">
        <f t="shared" si="163"/>
        <v>0</v>
      </c>
      <c r="BA145" s="321">
        <f t="shared" si="151"/>
        <v>0</v>
      </c>
      <c r="BB145" s="322">
        <f t="shared" si="164"/>
        <v>0</v>
      </c>
      <c r="BC145" s="323">
        <f t="shared" si="152"/>
        <v>0</v>
      </c>
      <c r="BD145" s="324">
        <f t="shared" si="153"/>
        <v>0</v>
      </c>
      <c r="BE145" s="325">
        <f t="shared" si="140"/>
        <v>0</v>
      </c>
      <c r="BF145" s="325">
        <f t="shared" si="154"/>
        <v>0</v>
      </c>
      <c r="BG145" s="325">
        <f t="shared" si="155"/>
        <v>0</v>
      </c>
      <c r="BH145" s="305">
        <f t="shared" si="156"/>
        <v>0</v>
      </c>
      <c r="BI145" s="298">
        <f t="shared" si="157"/>
        <v>0</v>
      </c>
      <c r="BJ145" s="298">
        <f t="shared" si="141"/>
        <v>0</v>
      </c>
      <c r="BK145" s="298">
        <f t="shared" si="158"/>
        <v>0</v>
      </c>
      <c r="BL145" s="298">
        <f t="shared" si="159"/>
        <v>0</v>
      </c>
    </row>
    <row r="146" spans="1:64" ht="15.75">
      <c r="A146" s="315"/>
      <c r="B146" s="266"/>
      <c r="C146" s="133"/>
      <c r="D146" s="111"/>
      <c r="E146" s="111"/>
      <c r="F146" s="111"/>
      <c r="G146" s="176"/>
      <c r="H146" s="176"/>
      <c r="I146" s="176"/>
      <c r="J146" s="176"/>
      <c r="K146" s="176"/>
      <c r="L146" s="267"/>
      <c r="M146" s="267">
        <f t="shared" si="165"/>
        <v>0</v>
      </c>
      <c r="N146" s="110"/>
      <c r="O146" s="168">
        <f t="shared" si="117"/>
        <v>0</v>
      </c>
      <c r="P146" s="168" t="str">
        <f t="shared" si="118"/>
        <v/>
      </c>
      <c r="Q146" s="107" t="str">
        <f t="shared" si="119"/>
        <v/>
      </c>
      <c r="R146" s="156" t="str">
        <f t="shared" si="120"/>
        <v/>
      </c>
      <c r="S146" s="101" t="str">
        <f t="shared" si="121"/>
        <v/>
      </c>
      <c r="T146" s="102" t="str">
        <f t="shared" si="122"/>
        <v/>
      </c>
      <c r="U146" s="102" t="str">
        <f t="shared" si="123"/>
        <v/>
      </c>
      <c r="V146" s="297">
        <f t="shared" si="142"/>
        <v>0</v>
      </c>
      <c r="W146" s="284"/>
      <c r="X146" s="284"/>
      <c r="Y146" s="299" t="str">
        <f t="shared" si="143"/>
        <v/>
      </c>
      <c r="Z146" s="298">
        <f t="shared" si="144"/>
        <v>0</v>
      </c>
      <c r="AA146" s="298">
        <f t="shared" si="145"/>
        <v>0</v>
      </c>
      <c r="AB146" s="298">
        <f t="shared" si="146"/>
        <v>0</v>
      </c>
      <c r="AC146" s="300">
        <f t="shared" si="147"/>
        <v>0</v>
      </c>
      <c r="AD146" s="300">
        <f t="shared" si="148"/>
        <v>0</v>
      </c>
      <c r="AE146" s="301">
        <f t="shared" si="160"/>
        <v>0</v>
      </c>
      <c r="AF146" s="301">
        <f t="shared" si="124"/>
        <v>0</v>
      </c>
      <c r="AG146" s="298">
        <f t="shared" si="125"/>
        <v>0</v>
      </c>
      <c r="AH146" s="302">
        <f t="shared" si="126"/>
        <v>0</v>
      </c>
      <c r="AI146" s="302">
        <f t="shared" si="127"/>
        <v>0</v>
      </c>
      <c r="AJ146" s="302">
        <f t="shared" si="128"/>
        <v>0</v>
      </c>
      <c r="AK146" s="303">
        <f t="shared" si="149"/>
        <v>0</v>
      </c>
      <c r="AL146" s="302">
        <f t="shared" si="150"/>
        <v>0</v>
      </c>
      <c r="AM146" s="304">
        <f t="shared" si="129"/>
        <v>0</v>
      </c>
      <c r="AN146" s="285">
        <f t="shared" si="130"/>
        <v>0</v>
      </c>
      <c r="AO146" s="303">
        <f t="shared" si="131"/>
        <v>0</v>
      </c>
      <c r="AP146" s="285">
        <f t="shared" si="132"/>
        <v>0</v>
      </c>
      <c r="AQ146" s="285">
        <f t="shared" si="133"/>
        <v>0</v>
      </c>
      <c r="AR146" s="284">
        <f t="shared" si="134"/>
        <v>0</v>
      </c>
      <c r="AS146" s="284">
        <f t="shared" si="135"/>
        <v>0</v>
      </c>
      <c r="AT146" s="284">
        <f t="shared" si="136"/>
        <v>0</v>
      </c>
      <c r="AU146" s="318">
        <f t="shared" si="137"/>
        <v>0</v>
      </c>
      <c r="AV146" s="318">
        <f t="shared" si="161"/>
        <v>0</v>
      </c>
      <c r="AW146" s="318">
        <f t="shared" si="138"/>
        <v>0</v>
      </c>
      <c r="AX146" s="318">
        <f t="shared" si="162"/>
        <v>0</v>
      </c>
      <c r="AY146" s="320">
        <f t="shared" si="139"/>
        <v>0</v>
      </c>
      <c r="AZ146" s="321">
        <f t="shared" si="163"/>
        <v>0</v>
      </c>
      <c r="BA146" s="321">
        <f t="shared" si="151"/>
        <v>0</v>
      </c>
      <c r="BB146" s="322">
        <f t="shared" si="164"/>
        <v>0</v>
      </c>
      <c r="BC146" s="323">
        <f t="shared" si="152"/>
        <v>0</v>
      </c>
      <c r="BD146" s="324">
        <f t="shared" si="153"/>
        <v>0</v>
      </c>
      <c r="BE146" s="325">
        <f t="shared" si="140"/>
        <v>0</v>
      </c>
      <c r="BF146" s="325">
        <f t="shared" si="154"/>
        <v>0</v>
      </c>
      <c r="BG146" s="325">
        <f t="shared" si="155"/>
        <v>0</v>
      </c>
      <c r="BH146" s="305">
        <f t="shared" si="156"/>
        <v>0</v>
      </c>
      <c r="BI146" s="298">
        <f t="shared" si="157"/>
        <v>0</v>
      </c>
      <c r="BJ146" s="298">
        <f t="shared" si="141"/>
        <v>0</v>
      </c>
      <c r="BK146" s="298">
        <f t="shared" si="158"/>
        <v>0</v>
      </c>
      <c r="BL146" s="298">
        <f t="shared" si="159"/>
        <v>0</v>
      </c>
    </row>
    <row r="147" spans="1:64" ht="15.75">
      <c r="A147" s="315"/>
      <c r="B147" s="266"/>
      <c r="C147" s="133"/>
      <c r="D147" s="111"/>
      <c r="E147" s="111"/>
      <c r="F147" s="111"/>
      <c r="G147" s="176"/>
      <c r="H147" s="176"/>
      <c r="I147" s="176"/>
      <c r="J147" s="176"/>
      <c r="K147" s="176"/>
      <c r="L147" s="267"/>
      <c r="M147" s="267">
        <f t="shared" si="165"/>
        <v>0</v>
      </c>
      <c r="N147" s="110"/>
      <c r="O147" s="168">
        <f t="shared" si="117"/>
        <v>0</v>
      </c>
      <c r="P147" s="168" t="str">
        <f t="shared" si="118"/>
        <v/>
      </c>
      <c r="Q147" s="107" t="str">
        <f t="shared" si="119"/>
        <v/>
      </c>
      <c r="R147" s="156" t="str">
        <f t="shared" si="120"/>
        <v/>
      </c>
      <c r="S147" s="101" t="str">
        <f t="shared" si="121"/>
        <v/>
      </c>
      <c r="T147" s="102" t="str">
        <f t="shared" si="122"/>
        <v/>
      </c>
      <c r="U147" s="102" t="str">
        <f t="shared" si="123"/>
        <v/>
      </c>
      <c r="V147" s="297">
        <f t="shared" si="142"/>
        <v>0</v>
      </c>
      <c r="W147" s="284"/>
      <c r="X147" s="284"/>
      <c r="Y147" s="299" t="str">
        <f t="shared" si="143"/>
        <v/>
      </c>
      <c r="Z147" s="298">
        <f t="shared" si="144"/>
        <v>0</v>
      </c>
      <c r="AA147" s="298">
        <f t="shared" si="145"/>
        <v>0</v>
      </c>
      <c r="AB147" s="298">
        <f t="shared" si="146"/>
        <v>0</v>
      </c>
      <c r="AC147" s="300">
        <f t="shared" si="147"/>
        <v>0</v>
      </c>
      <c r="AD147" s="300">
        <f t="shared" si="148"/>
        <v>0</v>
      </c>
      <c r="AE147" s="301">
        <f t="shared" si="160"/>
        <v>0</v>
      </c>
      <c r="AF147" s="301">
        <f t="shared" si="124"/>
        <v>0</v>
      </c>
      <c r="AG147" s="298">
        <f t="shared" si="125"/>
        <v>0</v>
      </c>
      <c r="AH147" s="302">
        <f t="shared" si="126"/>
        <v>0</v>
      </c>
      <c r="AI147" s="302">
        <f t="shared" si="127"/>
        <v>0</v>
      </c>
      <c r="AJ147" s="302">
        <f t="shared" si="128"/>
        <v>0</v>
      </c>
      <c r="AK147" s="303">
        <f t="shared" si="149"/>
        <v>0</v>
      </c>
      <c r="AL147" s="302">
        <f t="shared" si="150"/>
        <v>0</v>
      </c>
      <c r="AM147" s="304">
        <f t="shared" si="129"/>
        <v>0</v>
      </c>
      <c r="AN147" s="285">
        <f t="shared" si="130"/>
        <v>0</v>
      </c>
      <c r="AO147" s="303">
        <f t="shared" si="131"/>
        <v>0</v>
      </c>
      <c r="AP147" s="285">
        <f t="shared" si="132"/>
        <v>0</v>
      </c>
      <c r="AQ147" s="285">
        <f t="shared" si="133"/>
        <v>0</v>
      </c>
      <c r="AR147" s="284">
        <f t="shared" si="134"/>
        <v>0</v>
      </c>
      <c r="AS147" s="284">
        <f t="shared" si="135"/>
        <v>0</v>
      </c>
      <c r="AT147" s="284">
        <f t="shared" si="136"/>
        <v>0</v>
      </c>
      <c r="AU147" s="318">
        <f t="shared" si="137"/>
        <v>0</v>
      </c>
      <c r="AV147" s="318">
        <f t="shared" si="161"/>
        <v>0</v>
      </c>
      <c r="AW147" s="318">
        <f t="shared" si="138"/>
        <v>0</v>
      </c>
      <c r="AX147" s="318">
        <f t="shared" si="162"/>
        <v>0</v>
      </c>
      <c r="AY147" s="320">
        <f t="shared" si="139"/>
        <v>0</v>
      </c>
      <c r="AZ147" s="321">
        <f t="shared" si="163"/>
        <v>0</v>
      </c>
      <c r="BA147" s="321">
        <f t="shared" si="151"/>
        <v>0</v>
      </c>
      <c r="BB147" s="322">
        <f t="shared" si="164"/>
        <v>0</v>
      </c>
      <c r="BC147" s="323">
        <f t="shared" si="152"/>
        <v>0</v>
      </c>
      <c r="BD147" s="324">
        <f t="shared" si="153"/>
        <v>0</v>
      </c>
      <c r="BE147" s="325">
        <f t="shared" si="140"/>
        <v>0</v>
      </c>
      <c r="BF147" s="325">
        <f t="shared" si="154"/>
        <v>0</v>
      </c>
      <c r="BG147" s="325">
        <f t="shared" si="155"/>
        <v>0</v>
      </c>
      <c r="BH147" s="305">
        <f t="shared" si="156"/>
        <v>0</v>
      </c>
      <c r="BI147" s="298">
        <f t="shared" si="157"/>
        <v>0</v>
      </c>
      <c r="BJ147" s="298">
        <f t="shared" si="141"/>
        <v>0</v>
      </c>
      <c r="BK147" s="298">
        <f t="shared" si="158"/>
        <v>0</v>
      </c>
      <c r="BL147" s="298">
        <f t="shared" si="159"/>
        <v>0</v>
      </c>
    </row>
    <row r="148" spans="1:64" ht="15.75">
      <c r="A148" s="315"/>
      <c r="B148" s="266"/>
      <c r="C148" s="133"/>
      <c r="D148" s="111"/>
      <c r="E148" s="111"/>
      <c r="F148" s="111"/>
      <c r="G148" s="176"/>
      <c r="H148" s="176"/>
      <c r="I148" s="176"/>
      <c r="J148" s="176"/>
      <c r="K148" s="176"/>
      <c r="L148" s="267"/>
      <c r="M148" s="267">
        <f t="shared" si="165"/>
        <v>0</v>
      </c>
      <c r="N148" s="110"/>
      <c r="O148" s="168">
        <f t="shared" si="117"/>
        <v>0</v>
      </c>
      <c r="P148" s="168" t="str">
        <f t="shared" si="118"/>
        <v/>
      </c>
      <c r="Q148" s="107" t="str">
        <f t="shared" si="119"/>
        <v/>
      </c>
      <c r="R148" s="156" t="str">
        <f t="shared" si="120"/>
        <v/>
      </c>
      <c r="S148" s="101" t="str">
        <f t="shared" si="121"/>
        <v/>
      </c>
      <c r="T148" s="102" t="str">
        <f t="shared" si="122"/>
        <v/>
      </c>
      <c r="U148" s="102" t="str">
        <f t="shared" si="123"/>
        <v/>
      </c>
      <c r="V148" s="297">
        <f t="shared" si="142"/>
        <v>0</v>
      </c>
      <c r="W148" s="284"/>
      <c r="X148" s="284"/>
      <c r="Y148" s="299" t="str">
        <f t="shared" si="143"/>
        <v/>
      </c>
      <c r="Z148" s="298">
        <f t="shared" si="144"/>
        <v>0</v>
      </c>
      <c r="AA148" s="298">
        <f t="shared" si="145"/>
        <v>0</v>
      </c>
      <c r="AB148" s="298">
        <f t="shared" si="146"/>
        <v>0</v>
      </c>
      <c r="AC148" s="300">
        <f t="shared" si="147"/>
        <v>0</v>
      </c>
      <c r="AD148" s="300">
        <f t="shared" si="148"/>
        <v>0</v>
      </c>
      <c r="AE148" s="301">
        <f t="shared" si="160"/>
        <v>0</v>
      </c>
      <c r="AF148" s="301">
        <f t="shared" si="124"/>
        <v>0</v>
      </c>
      <c r="AG148" s="298">
        <f t="shared" si="125"/>
        <v>0</v>
      </c>
      <c r="AH148" s="302">
        <f t="shared" si="126"/>
        <v>0</v>
      </c>
      <c r="AI148" s="302">
        <f t="shared" si="127"/>
        <v>0</v>
      </c>
      <c r="AJ148" s="302">
        <f t="shared" si="128"/>
        <v>0</v>
      </c>
      <c r="AK148" s="303">
        <f t="shared" si="149"/>
        <v>0</v>
      </c>
      <c r="AL148" s="302">
        <f t="shared" si="150"/>
        <v>0</v>
      </c>
      <c r="AM148" s="304">
        <f t="shared" si="129"/>
        <v>0</v>
      </c>
      <c r="AN148" s="285">
        <f t="shared" si="130"/>
        <v>0</v>
      </c>
      <c r="AO148" s="303">
        <f t="shared" si="131"/>
        <v>0</v>
      </c>
      <c r="AP148" s="285">
        <f t="shared" si="132"/>
        <v>0</v>
      </c>
      <c r="AQ148" s="285">
        <f t="shared" si="133"/>
        <v>0</v>
      </c>
      <c r="AR148" s="284">
        <f t="shared" si="134"/>
        <v>0</v>
      </c>
      <c r="AS148" s="284">
        <f t="shared" si="135"/>
        <v>0</v>
      </c>
      <c r="AT148" s="284">
        <f t="shared" si="136"/>
        <v>0</v>
      </c>
      <c r="AU148" s="318">
        <f t="shared" si="137"/>
        <v>0</v>
      </c>
      <c r="AV148" s="318">
        <f t="shared" si="161"/>
        <v>0</v>
      </c>
      <c r="AW148" s="318">
        <f t="shared" si="138"/>
        <v>0</v>
      </c>
      <c r="AX148" s="318">
        <f t="shared" si="162"/>
        <v>0</v>
      </c>
      <c r="AY148" s="320">
        <f t="shared" si="139"/>
        <v>0</v>
      </c>
      <c r="AZ148" s="321">
        <f t="shared" si="163"/>
        <v>0</v>
      </c>
      <c r="BA148" s="321">
        <f t="shared" si="151"/>
        <v>0</v>
      </c>
      <c r="BB148" s="322">
        <f t="shared" si="164"/>
        <v>0</v>
      </c>
      <c r="BC148" s="323">
        <f t="shared" si="152"/>
        <v>0</v>
      </c>
      <c r="BD148" s="324">
        <f t="shared" si="153"/>
        <v>0</v>
      </c>
      <c r="BE148" s="325">
        <f t="shared" si="140"/>
        <v>0</v>
      </c>
      <c r="BF148" s="325">
        <f t="shared" si="154"/>
        <v>0</v>
      </c>
      <c r="BG148" s="325">
        <f t="shared" si="155"/>
        <v>0</v>
      </c>
      <c r="BH148" s="305">
        <f t="shared" si="156"/>
        <v>0</v>
      </c>
      <c r="BI148" s="298">
        <f t="shared" si="157"/>
        <v>0</v>
      </c>
      <c r="BJ148" s="298">
        <f t="shared" si="141"/>
        <v>0</v>
      </c>
      <c r="BK148" s="298">
        <f t="shared" si="158"/>
        <v>0</v>
      </c>
      <c r="BL148" s="298">
        <f t="shared" si="159"/>
        <v>0</v>
      </c>
    </row>
    <row r="149" spans="1:64" ht="15.75">
      <c r="A149" s="315"/>
      <c r="B149" s="266"/>
      <c r="C149" s="133"/>
      <c r="D149" s="111"/>
      <c r="E149" s="111"/>
      <c r="F149" s="111"/>
      <c r="G149" s="176"/>
      <c r="H149" s="176"/>
      <c r="I149" s="176"/>
      <c r="J149" s="176"/>
      <c r="K149" s="176"/>
      <c r="L149" s="267"/>
      <c r="M149" s="267">
        <f t="shared" si="165"/>
        <v>0</v>
      </c>
      <c r="N149" s="110"/>
      <c r="O149" s="168">
        <f t="shared" si="117"/>
        <v>0</v>
      </c>
      <c r="P149" s="168" t="str">
        <f t="shared" si="118"/>
        <v/>
      </c>
      <c r="Q149" s="107" t="str">
        <f t="shared" si="119"/>
        <v/>
      </c>
      <c r="R149" s="156" t="str">
        <f t="shared" si="120"/>
        <v/>
      </c>
      <c r="S149" s="101" t="str">
        <f t="shared" si="121"/>
        <v/>
      </c>
      <c r="T149" s="102" t="str">
        <f t="shared" si="122"/>
        <v/>
      </c>
      <c r="U149" s="102" t="str">
        <f t="shared" si="123"/>
        <v/>
      </c>
      <c r="V149" s="297">
        <f t="shared" si="142"/>
        <v>0</v>
      </c>
      <c r="W149" s="284"/>
      <c r="X149" s="284"/>
      <c r="Y149" s="299" t="str">
        <f t="shared" si="143"/>
        <v/>
      </c>
      <c r="Z149" s="298">
        <f t="shared" si="144"/>
        <v>0</v>
      </c>
      <c r="AA149" s="298">
        <f t="shared" si="145"/>
        <v>0</v>
      </c>
      <c r="AB149" s="298">
        <f t="shared" si="146"/>
        <v>0</v>
      </c>
      <c r="AC149" s="300">
        <f t="shared" si="147"/>
        <v>0</v>
      </c>
      <c r="AD149" s="300">
        <f t="shared" si="148"/>
        <v>0</v>
      </c>
      <c r="AE149" s="301">
        <f t="shared" si="160"/>
        <v>0</v>
      </c>
      <c r="AF149" s="301">
        <f t="shared" si="124"/>
        <v>0</v>
      </c>
      <c r="AG149" s="298">
        <f t="shared" si="125"/>
        <v>0</v>
      </c>
      <c r="AH149" s="302">
        <f t="shared" si="126"/>
        <v>0</v>
      </c>
      <c r="AI149" s="302">
        <f t="shared" si="127"/>
        <v>0</v>
      </c>
      <c r="AJ149" s="302">
        <f t="shared" si="128"/>
        <v>0</v>
      </c>
      <c r="AK149" s="303">
        <f t="shared" si="149"/>
        <v>0</v>
      </c>
      <c r="AL149" s="302">
        <f t="shared" si="150"/>
        <v>0</v>
      </c>
      <c r="AM149" s="304">
        <f t="shared" si="129"/>
        <v>0</v>
      </c>
      <c r="AN149" s="285">
        <f t="shared" si="130"/>
        <v>0</v>
      </c>
      <c r="AO149" s="303">
        <f t="shared" si="131"/>
        <v>0</v>
      </c>
      <c r="AP149" s="285">
        <f t="shared" si="132"/>
        <v>0</v>
      </c>
      <c r="AQ149" s="285">
        <f t="shared" si="133"/>
        <v>0</v>
      </c>
      <c r="AR149" s="284">
        <f t="shared" si="134"/>
        <v>0</v>
      </c>
      <c r="AS149" s="284">
        <f t="shared" si="135"/>
        <v>0</v>
      </c>
      <c r="AT149" s="284">
        <f t="shared" si="136"/>
        <v>0</v>
      </c>
      <c r="AU149" s="318">
        <f t="shared" si="137"/>
        <v>0</v>
      </c>
      <c r="AV149" s="318">
        <f t="shared" si="161"/>
        <v>0</v>
      </c>
      <c r="AW149" s="318">
        <f t="shared" si="138"/>
        <v>0</v>
      </c>
      <c r="AX149" s="318">
        <f t="shared" si="162"/>
        <v>0</v>
      </c>
      <c r="AY149" s="320">
        <f t="shared" si="139"/>
        <v>0</v>
      </c>
      <c r="AZ149" s="321">
        <f t="shared" si="163"/>
        <v>0</v>
      </c>
      <c r="BA149" s="321">
        <f t="shared" si="151"/>
        <v>0</v>
      </c>
      <c r="BB149" s="322">
        <f t="shared" si="164"/>
        <v>0</v>
      </c>
      <c r="BC149" s="323">
        <f t="shared" si="152"/>
        <v>0</v>
      </c>
      <c r="BD149" s="324">
        <f t="shared" si="153"/>
        <v>0</v>
      </c>
      <c r="BE149" s="325">
        <f t="shared" si="140"/>
        <v>0</v>
      </c>
      <c r="BF149" s="325">
        <f t="shared" si="154"/>
        <v>0</v>
      </c>
      <c r="BG149" s="325">
        <f t="shared" si="155"/>
        <v>0</v>
      </c>
      <c r="BH149" s="305">
        <f t="shared" si="156"/>
        <v>0</v>
      </c>
      <c r="BI149" s="298">
        <f t="shared" si="157"/>
        <v>0</v>
      </c>
      <c r="BJ149" s="298">
        <f t="shared" si="141"/>
        <v>0</v>
      </c>
      <c r="BK149" s="298">
        <f t="shared" si="158"/>
        <v>0</v>
      </c>
      <c r="BL149" s="298">
        <f t="shared" si="159"/>
        <v>0</v>
      </c>
    </row>
    <row r="150" spans="1:64" ht="15.75">
      <c r="A150" s="315"/>
      <c r="B150" s="266"/>
      <c r="C150" s="133"/>
      <c r="D150" s="111"/>
      <c r="E150" s="111"/>
      <c r="F150" s="111"/>
      <c r="G150" s="176"/>
      <c r="H150" s="176"/>
      <c r="I150" s="176"/>
      <c r="J150" s="176"/>
      <c r="K150" s="176"/>
      <c r="L150" s="267"/>
      <c r="M150" s="267">
        <f t="shared" si="165"/>
        <v>0</v>
      </c>
      <c r="N150" s="110"/>
      <c r="O150" s="168">
        <f t="shared" si="117"/>
        <v>0</v>
      </c>
      <c r="P150" s="168" t="str">
        <f t="shared" si="118"/>
        <v/>
      </c>
      <c r="Q150" s="107" t="str">
        <f t="shared" si="119"/>
        <v/>
      </c>
      <c r="R150" s="156" t="str">
        <f t="shared" si="120"/>
        <v/>
      </c>
      <c r="S150" s="101" t="str">
        <f t="shared" si="121"/>
        <v/>
      </c>
      <c r="T150" s="102" t="str">
        <f t="shared" si="122"/>
        <v/>
      </c>
      <c r="U150" s="102" t="str">
        <f t="shared" si="123"/>
        <v/>
      </c>
      <c r="V150" s="297">
        <f t="shared" si="142"/>
        <v>0</v>
      </c>
      <c r="W150" s="284"/>
      <c r="X150" s="284"/>
      <c r="Y150" s="299" t="str">
        <f t="shared" si="143"/>
        <v/>
      </c>
      <c r="Z150" s="298">
        <f t="shared" si="144"/>
        <v>0</v>
      </c>
      <c r="AA150" s="298">
        <f t="shared" si="145"/>
        <v>0</v>
      </c>
      <c r="AB150" s="298">
        <f t="shared" si="146"/>
        <v>0</v>
      </c>
      <c r="AC150" s="300">
        <f t="shared" si="147"/>
        <v>0</v>
      </c>
      <c r="AD150" s="300">
        <f t="shared" si="148"/>
        <v>0</v>
      </c>
      <c r="AE150" s="301">
        <f t="shared" si="160"/>
        <v>0</v>
      </c>
      <c r="AF150" s="301">
        <f t="shared" si="124"/>
        <v>0</v>
      </c>
      <c r="AG150" s="298">
        <f t="shared" si="125"/>
        <v>0</v>
      </c>
      <c r="AH150" s="302">
        <f t="shared" si="126"/>
        <v>0</v>
      </c>
      <c r="AI150" s="302">
        <f t="shared" si="127"/>
        <v>0</v>
      </c>
      <c r="AJ150" s="302">
        <f t="shared" si="128"/>
        <v>0</v>
      </c>
      <c r="AK150" s="303">
        <f t="shared" si="149"/>
        <v>0</v>
      </c>
      <c r="AL150" s="302">
        <f t="shared" si="150"/>
        <v>0</v>
      </c>
      <c r="AM150" s="304">
        <f t="shared" si="129"/>
        <v>0</v>
      </c>
      <c r="AN150" s="285">
        <f t="shared" si="130"/>
        <v>0</v>
      </c>
      <c r="AO150" s="303">
        <f t="shared" si="131"/>
        <v>0</v>
      </c>
      <c r="AP150" s="285">
        <f t="shared" si="132"/>
        <v>0</v>
      </c>
      <c r="AQ150" s="285">
        <f t="shared" si="133"/>
        <v>0</v>
      </c>
      <c r="AR150" s="284">
        <f t="shared" si="134"/>
        <v>0</v>
      </c>
      <c r="AS150" s="284">
        <f t="shared" si="135"/>
        <v>0</v>
      </c>
      <c r="AT150" s="284">
        <f t="shared" si="136"/>
        <v>0</v>
      </c>
      <c r="AU150" s="318">
        <f t="shared" si="137"/>
        <v>0</v>
      </c>
      <c r="AV150" s="318">
        <f t="shared" si="161"/>
        <v>0</v>
      </c>
      <c r="AW150" s="318">
        <f t="shared" si="138"/>
        <v>0</v>
      </c>
      <c r="AX150" s="318">
        <f t="shared" si="162"/>
        <v>0</v>
      </c>
      <c r="AY150" s="320">
        <f t="shared" si="139"/>
        <v>0</v>
      </c>
      <c r="AZ150" s="321">
        <f t="shared" si="163"/>
        <v>0</v>
      </c>
      <c r="BA150" s="321">
        <f t="shared" si="151"/>
        <v>0</v>
      </c>
      <c r="BB150" s="322">
        <f t="shared" si="164"/>
        <v>0</v>
      </c>
      <c r="BC150" s="323">
        <f t="shared" si="152"/>
        <v>0</v>
      </c>
      <c r="BD150" s="324">
        <f t="shared" si="153"/>
        <v>0</v>
      </c>
      <c r="BE150" s="325">
        <f t="shared" si="140"/>
        <v>0</v>
      </c>
      <c r="BF150" s="325">
        <f t="shared" si="154"/>
        <v>0</v>
      </c>
      <c r="BG150" s="325">
        <f t="shared" si="155"/>
        <v>0</v>
      </c>
      <c r="BH150" s="305">
        <f t="shared" si="156"/>
        <v>0</v>
      </c>
      <c r="BI150" s="298">
        <f t="shared" si="157"/>
        <v>0</v>
      </c>
      <c r="BJ150" s="298">
        <f t="shared" si="141"/>
        <v>0</v>
      </c>
      <c r="BK150" s="298">
        <f t="shared" si="158"/>
        <v>0</v>
      </c>
      <c r="BL150" s="298">
        <f t="shared" si="159"/>
        <v>0</v>
      </c>
    </row>
    <row r="151" spans="1:64" ht="15.75">
      <c r="A151" s="315"/>
      <c r="B151" s="266"/>
      <c r="C151" s="133"/>
      <c r="D151" s="111"/>
      <c r="E151" s="111"/>
      <c r="F151" s="111"/>
      <c r="G151" s="176"/>
      <c r="H151" s="176"/>
      <c r="I151" s="176"/>
      <c r="J151" s="176"/>
      <c r="K151" s="176"/>
      <c r="L151" s="267"/>
      <c r="M151" s="267">
        <f t="shared" si="165"/>
        <v>0</v>
      </c>
      <c r="N151" s="110"/>
      <c r="O151" s="168">
        <f t="shared" si="117"/>
        <v>0</v>
      </c>
      <c r="P151" s="168" t="str">
        <f t="shared" si="118"/>
        <v/>
      </c>
      <c r="Q151" s="107" t="str">
        <f t="shared" si="119"/>
        <v/>
      </c>
      <c r="R151" s="156" t="str">
        <f t="shared" si="120"/>
        <v/>
      </c>
      <c r="S151" s="101" t="str">
        <f t="shared" si="121"/>
        <v/>
      </c>
      <c r="T151" s="102" t="str">
        <f t="shared" si="122"/>
        <v/>
      </c>
      <c r="U151" s="102" t="str">
        <f t="shared" si="123"/>
        <v/>
      </c>
      <c r="V151" s="297">
        <f t="shared" si="142"/>
        <v>0</v>
      </c>
      <c r="W151" s="284"/>
      <c r="X151" s="284"/>
      <c r="Y151" s="299" t="str">
        <f t="shared" si="143"/>
        <v/>
      </c>
      <c r="Z151" s="298">
        <f t="shared" si="144"/>
        <v>0</v>
      </c>
      <c r="AA151" s="298">
        <f t="shared" si="145"/>
        <v>0</v>
      </c>
      <c r="AB151" s="298">
        <f t="shared" si="146"/>
        <v>0</v>
      </c>
      <c r="AC151" s="300">
        <f t="shared" si="147"/>
        <v>0</v>
      </c>
      <c r="AD151" s="300">
        <f t="shared" si="148"/>
        <v>0</v>
      </c>
      <c r="AE151" s="301">
        <f t="shared" si="160"/>
        <v>0</v>
      </c>
      <c r="AF151" s="301">
        <f t="shared" si="124"/>
        <v>0</v>
      </c>
      <c r="AG151" s="298">
        <f t="shared" si="125"/>
        <v>0</v>
      </c>
      <c r="AH151" s="302">
        <f t="shared" si="126"/>
        <v>0</v>
      </c>
      <c r="AI151" s="302">
        <f t="shared" si="127"/>
        <v>0</v>
      </c>
      <c r="AJ151" s="302">
        <f t="shared" si="128"/>
        <v>0</v>
      </c>
      <c r="AK151" s="303">
        <f t="shared" si="149"/>
        <v>0</v>
      </c>
      <c r="AL151" s="302">
        <f t="shared" si="150"/>
        <v>0</v>
      </c>
      <c r="AM151" s="304">
        <f t="shared" si="129"/>
        <v>0</v>
      </c>
      <c r="AN151" s="285">
        <f t="shared" si="130"/>
        <v>0</v>
      </c>
      <c r="AO151" s="303">
        <f t="shared" si="131"/>
        <v>0</v>
      </c>
      <c r="AP151" s="285">
        <f t="shared" si="132"/>
        <v>0</v>
      </c>
      <c r="AQ151" s="285">
        <f t="shared" si="133"/>
        <v>0</v>
      </c>
      <c r="AR151" s="284">
        <f t="shared" si="134"/>
        <v>0</v>
      </c>
      <c r="AS151" s="284">
        <f t="shared" si="135"/>
        <v>0</v>
      </c>
      <c r="AT151" s="284">
        <f t="shared" si="136"/>
        <v>0</v>
      </c>
      <c r="AU151" s="318">
        <f t="shared" si="137"/>
        <v>0</v>
      </c>
      <c r="AV151" s="318">
        <f t="shared" si="161"/>
        <v>0</v>
      </c>
      <c r="AW151" s="318">
        <f t="shared" si="138"/>
        <v>0</v>
      </c>
      <c r="AX151" s="318">
        <f t="shared" si="162"/>
        <v>0</v>
      </c>
      <c r="AY151" s="320">
        <f t="shared" si="139"/>
        <v>0</v>
      </c>
      <c r="AZ151" s="321">
        <f t="shared" si="163"/>
        <v>0</v>
      </c>
      <c r="BA151" s="321">
        <f t="shared" si="151"/>
        <v>0</v>
      </c>
      <c r="BB151" s="322">
        <f t="shared" si="164"/>
        <v>0</v>
      </c>
      <c r="BC151" s="323">
        <f t="shared" si="152"/>
        <v>0</v>
      </c>
      <c r="BD151" s="324">
        <f t="shared" si="153"/>
        <v>0</v>
      </c>
      <c r="BE151" s="325">
        <f t="shared" si="140"/>
        <v>0</v>
      </c>
      <c r="BF151" s="325">
        <f t="shared" si="154"/>
        <v>0</v>
      </c>
      <c r="BG151" s="325">
        <f t="shared" si="155"/>
        <v>0</v>
      </c>
      <c r="BH151" s="305">
        <f t="shared" si="156"/>
        <v>0</v>
      </c>
      <c r="BI151" s="298">
        <f t="shared" si="157"/>
        <v>0</v>
      </c>
      <c r="BJ151" s="298">
        <f t="shared" si="141"/>
        <v>0</v>
      </c>
      <c r="BK151" s="298">
        <f t="shared" si="158"/>
        <v>0</v>
      </c>
      <c r="BL151" s="298">
        <f t="shared" si="159"/>
        <v>0</v>
      </c>
    </row>
    <row r="152" spans="1:64" ht="15.75">
      <c r="A152" s="315"/>
      <c r="B152" s="266"/>
      <c r="C152" s="133"/>
      <c r="D152" s="111"/>
      <c r="E152" s="111"/>
      <c r="F152" s="111"/>
      <c r="G152" s="176"/>
      <c r="H152" s="176"/>
      <c r="I152" s="176"/>
      <c r="J152" s="176"/>
      <c r="K152" s="176"/>
      <c r="L152" s="267"/>
      <c r="M152" s="267">
        <f t="shared" si="165"/>
        <v>0</v>
      </c>
      <c r="N152" s="110"/>
      <c r="O152" s="168">
        <f t="shared" si="117"/>
        <v>0</v>
      </c>
      <c r="P152" s="168" t="str">
        <f t="shared" si="118"/>
        <v/>
      </c>
      <c r="Q152" s="107" t="str">
        <f t="shared" si="119"/>
        <v/>
      </c>
      <c r="R152" s="156" t="str">
        <f t="shared" si="120"/>
        <v/>
      </c>
      <c r="S152" s="101" t="str">
        <f t="shared" si="121"/>
        <v/>
      </c>
      <c r="T152" s="102" t="str">
        <f t="shared" si="122"/>
        <v/>
      </c>
      <c r="U152" s="102" t="str">
        <f t="shared" si="123"/>
        <v/>
      </c>
      <c r="V152" s="297">
        <f t="shared" si="142"/>
        <v>0</v>
      </c>
      <c r="W152" s="284"/>
      <c r="X152" s="284"/>
      <c r="Y152" s="299" t="str">
        <f t="shared" si="143"/>
        <v/>
      </c>
      <c r="Z152" s="298">
        <f t="shared" si="144"/>
        <v>0</v>
      </c>
      <c r="AA152" s="298">
        <f t="shared" si="145"/>
        <v>0</v>
      </c>
      <c r="AB152" s="298">
        <f t="shared" si="146"/>
        <v>0</v>
      </c>
      <c r="AC152" s="300">
        <f t="shared" si="147"/>
        <v>0</v>
      </c>
      <c r="AD152" s="300">
        <f t="shared" si="148"/>
        <v>0</v>
      </c>
      <c r="AE152" s="301">
        <f t="shared" si="160"/>
        <v>0</v>
      </c>
      <c r="AF152" s="301">
        <f t="shared" si="124"/>
        <v>0</v>
      </c>
      <c r="AG152" s="298">
        <f t="shared" si="125"/>
        <v>0</v>
      </c>
      <c r="AH152" s="302">
        <f t="shared" si="126"/>
        <v>0</v>
      </c>
      <c r="AI152" s="302">
        <f t="shared" si="127"/>
        <v>0</v>
      </c>
      <c r="AJ152" s="302">
        <f t="shared" si="128"/>
        <v>0</v>
      </c>
      <c r="AK152" s="303">
        <f t="shared" si="149"/>
        <v>0</v>
      </c>
      <c r="AL152" s="302">
        <f t="shared" si="150"/>
        <v>0</v>
      </c>
      <c r="AM152" s="304">
        <f t="shared" si="129"/>
        <v>0</v>
      </c>
      <c r="AN152" s="285">
        <f t="shared" si="130"/>
        <v>0</v>
      </c>
      <c r="AO152" s="303">
        <f t="shared" si="131"/>
        <v>0</v>
      </c>
      <c r="AP152" s="285">
        <f t="shared" si="132"/>
        <v>0</v>
      </c>
      <c r="AQ152" s="285">
        <f t="shared" si="133"/>
        <v>0</v>
      </c>
      <c r="AR152" s="284">
        <f t="shared" si="134"/>
        <v>0</v>
      </c>
      <c r="AS152" s="284">
        <f t="shared" si="135"/>
        <v>0</v>
      </c>
      <c r="AT152" s="284">
        <f t="shared" si="136"/>
        <v>0</v>
      </c>
      <c r="AU152" s="318">
        <f t="shared" si="137"/>
        <v>0</v>
      </c>
      <c r="AV152" s="318">
        <f t="shared" si="161"/>
        <v>0</v>
      </c>
      <c r="AW152" s="318">
        <f t="shared" si="138"/>
        <v>0</v>
      </c>
      <c r="AX152" s="318">
        <f t="shared" si="162"/>
        <v>0</v>
      </c>
      <c r="AY152" s="320">
        <f t="shared" si="139"/>
        <v>0</v>
      </c>
      <c r="AZ152" s="321">
        <f t="shared" si="163"/>
        <v>0</v>
      </c>
      <c r="BA152" s="321">
        <f t="shared" si="151"/>
        <v>0</v>
      </c>
      <c r="BB152" s="322">
        <f t="shared" si="164"/>
        <v>0</v>
      </c>
      <c r="BC152" s="323">
        <f t="shared" si="152"/>
        <v>0</v>
      </c>
      <c r="BD152" s="324">
        <f t="shared" si="153"/>
        <v>0</v>
      </c>
      <c r="BE152" s="325">
        <f t="shared" si="140"/>
        <v>0</v>
      </c>
      <c r="BF152" s="325">
        <f t="shared" si="154"/>
        <v>0</v>
      </c>
      <c r="BG152" s="325">
        <f t="shared" si="155"/>
        <v>0</v>
      </c>
      <c r="BH152" s="305">
        <f t="shared" si="156"/>
        <v>0</v>
      </c>
      <c r="BI152" s="298">
        <f t="shared" si="157"/>
        <v>0</v>
      </c>
      <c r="BJ152" s="298">
        <f t="shared" si="141"/>
        <v>0</v>
      </c>
      <c r="BK152" s="298">
        <f t="shared" si="158"/>
        <v>0</v>
      </c>
      <c r="BL152" s="298">
        <f t="shared" si="159"/>
        <v>0</v>
      </c>
    </row>
    <row r="153" spans="1:64" ht="15.75">
      <c r="A153" s="315"/>
      <c r="B153" s="266"/>
      <c r="C153" s="133"/>
      <c r="D153" s="111"/>
      <c r="E153" s="111"/>
      <c r="F153" s="111"/>
      <c r="G153" s="176"/>
      <c r="H153" s="176"/>
      <c r="I153" s="176"/>
      <c r="J153" s="176"/>
      <c r="K153" s="176"/>
      <c r="L153" s="267"/>
      <c r="M153" s="267">
        <f t="shared" si="165"/>
        <v>0</v>
      </c>
      <c r="N153" s="110"/>
      <c r="O153" s="168">
        <f t="shared" si="117"/>
        <v>0</v>
      </c>
      <c r="P153" s="168" t="str">
        <f t="shared" si="118"/>
        <v/>
      </c>
      <c r="Q153" s="107" t="str">
        <f t="shared" si="119"/>
        <v/>
      </c>
      <c r="R153" s="156" t="str">
        <f t="shared" si="120"/>
        <v/>
      </c>
      <c r="S153" s="101" t="str">
        <f t="shared" si="121"/>
        <v/>
      </c>
      <c r="T153" s="102" t="str">
        <f t="shared" si="122"/>
        <v/>
      </c>
      <c r="U153" s="102" t="str">
        <f t="shared" si="123"/>
        <v/>
      </c>
      <c r="V153" s="297">
        <f t="shared" si="142"/>
        <v>0</v>
      </c>
      <c r="W153" s="284"/>
      <c r="X153" s="284"/>
      <c r="Y153" s="299" t="str">
        <f t="shared" si="143"/>
        <v/>
      </c>
      <c r="Z153" s="298">
        <f t="shared" si="144"/>
        <v>0</v>
      </c>
      <c r="AA153" s="298">
        <f t="shared" si="145"/>
        <v>0</v>
      </c>
      <c r="AB153" s="298">
        <f t="shared" si="146"/>
        <v>0</v>
      </c>
      <c r="AC153" s="300">
        <f t="shared" si="147"/>
        <v>0</v>
      </c>
      <c r="AD153" s="300">
        <f t="shared" si="148"/>
        <v>0</v>
      </c>
      <c r="AE153" s="301">
        <f t="shared" si="160"/>
        <v>0</v>
      </c>
      <c r="AF153" s="301">
        <f t="shared" si="124"/>
        <v>0</v>
      </c>
      <c r="AG153" s="298">
        <f t="shared" si="125"/>
        <v>0</v>
      </c>
      <c r="AH153" s="302">
        <f t="shared" si="126"/>
        <v>0</v>
      </c>
      <c r="AI153" s="302">
        <f t="shared" si="127"/>
        <v>0</v>
      </c>
      <c r="AJ153" s="302">
        <f t="shared" si="128"/>
        <v>0</v>
      </c>
      <c r="AK153" s="303">
        <f t="shared" si="149"/>
        <v>0</v>
      </c>
      <c r="AL153" s="302">
        <f t="shared" si="150"/>
        <v>0</v>
      </c>
      <c r="AM153" s="304">
        <f t="shared" si="129"/>
        <v>0</v>
      </c>
      <c r="AN153" s="285">
        <f t="shared" si="130"/>
        <v>0</v>
      </c>
      <c r="AO153" s="303">
        <f t="shared" si="131"/>
        <v>0</v>
      </c>
      <c r="AP153" s="285">
        <f t="shared" si="132"/>
        <v>0</v>
      </c>
      <c r="AQ153" s="285">
        <f t="shared" si="133"/>
        <v>0</v>
      </c>
      <c r="AR153" s="284">
        <f t="shared" si="134"/>
        <v>0</v>
      </c>
      <c r="AS153" s="284">
        <f t="shared" si="135"/>
        <v>0</v>
      </c>
      <c r="AT153" s="284">
        <f t="shared" si="136"/>
        <v>0</v>
      </c>
      <c r="AU153" s="318">
        <f t="shared" si="137"/>
        <v>0</v>
      </c>
      <c r="AV153" s="318">
        <f t="shared" si="161"/>
        <v>0</v>
      </c>
      <c r="AW153" s="318">
        <f t="shared" si="138"/>
        <v>0</v>
      </c>
      <c r="AX153" s="318">
        <f t="shared" si="162"/>
        <v>0</v>
      </c>
      <c r="AY153" s="320">
        <f t="shared" si="139"/>
        <v>0</v>
      </c>
      <c r="AZ153" s="321">
        <f t="shared" si="163"/>
        <v>0</v>
      </c>
      <c r="BA153" s="321">
        <f t="shared" si="151"/>
        <v>0</v>
      </c>
      <c r="BB153" s="322">
        <f t="shared" si="164"/>
        <v>0</v>
      </c>
      <c r="BC153" s="323">
        <f t="shared" si="152"/>
        <v>0</v>
      </c>
      <c r="BD153" s="324">
        <f t="shared" si="153"/>
        <v>0</v>
      </c>
      <c r="BE153" s="325">
        <f t="shared" si="140"/>
        <v>0</v>
      </c>
      <c r="BF153" s="325">
        <f t="shared" si="154"/>
        <v>0</v>
      </c>
      <c r="BG153" s="325">
        <f t="shared" si="155"/>
        <v>0</v>
      </c>
      <c r="BH153" s="305">
        <f t="shared" si="156"/>
        <v>0</v>
      </c>
      <c r="BI153" s="298">
        <f t="shared" si="157"/>
        <v>0</v>
      </c>
      <c r="BJ153" s="298">
        <f t="shared" si="141"/>
        <v>0</v>
      </c>
      <c r="BK153" s="298">
        <f t="shared" si="158"/>
        <v>0</v>
      </c>
      <c r="BL153" s="298">
        <f t="shared" si="159"/>
        <v>0</v>
      </c>
    </row>
    <row r="154" spans="1:64" ht="15.75">
      <c r="A154" s="315"/>
      <c r="B154" s="266"/>
      <c r="C154" s="133"/>
      <c r="D154" s="111"/>
      <c r="E154" s="111"/>
      <c r="F154" s="111"/>
      <c r="G154" s="176"/>
      <c r="H154" s="176"/>
      <c r="I154" s="176"/>
      <c r="J154" s="176"/>
      <c r="K154" s="176"/>
      <c r="L154" s="267"/>
      <c r="M154" s="267">
        <f t="shared" si="165"/>
        <v>0</v>
      </c>
      <c r="N154" s="110"/>
      <c r="O154" s="168">
        <f t="shared" si="117"/>
        <v>0</v>
      </c>
      <c r="P154" s="168" t="str">
        <f t="shared" si="118"/>
        <v/>
      </c>
      <c r="Q154" s="107" t="str">
        <f t="shared" si="119"/>
        <v/>
      </c>
      <c r="R154" s="156" t="str">
        <f t="shared" si="120"/>
        <v/>
      </c>
      <c r="S154" s="101" t="str">
        <f t="shared" si="121"/>
        <v/>
      </c>
      <c r="T154" s="102" t="str">
        <f t="shared" si="122"/>
        <v/>
      </c>
      <c r="U154" s="102" t="str">
        <f t="shared" si="123"/>
        <v/>
      </c>
      <c r="V154" s="297">
        <f t="shared" si="142"/>
        <v>0</v>
      </c>
      <c r="W154" s="284"/>
      <c r="X154" s="284"/>
      <c r="Y154" s="299" t="str">
        <f t="shared" si="143"/>
        <v/>
      </c>
      <c r="Z154" s="298">
        <f t="shared" si="144"/>
        <v>0</v>
      </c>
      <c r="AA154" s="298">
        <f t="shared" si="145"/>
        <v>0</v>
      </c>
      <c r="AB154" s="298">
        <f t="shared" si="146"/>
        <v>0</v>
      </c>
      <c r="AC154" s="300">
        <f t="shared" si="147"/>
        <v>0</v>
      </c>
      <c r="AD154" s="300">
        <f t="shared" si="148"/>
        <v>0</v>
      </c>
      <c r="AE154" s="301">
        <f t="shared" si="160"/>
        <v>0</v>
      </c>
      <c r="AF154" s="301">
        <f t="shared" si="124"/>
        <v>0</v>
      </c>
      <c r="AG154" s="298">
        <f t="shared" si="125"/>
        <v>0</v>
      </c>
      <c r="AH154" s="302">
        <f t="shared" si="126"/>
        <v>0</v>
      </c>
      <c r="AI154" s="302">
        <f t="shared" si="127"/>
        <v>0</v>
      </c>
      <c r="AJ154" s="302">
        <f t="shared" si="128"/>
        <v>0</v>
      </c>
      <c r="AK154" s="303">
        <f t="shared" si="149"/>
        <v>0</v>
      </c>
      <c r="AL154" s="302">
        <f t="shared" si="150"/>
        <v>0</v>
      </c>
      <c r="AM154" s="304">
        <f t="shared" si="129"/>
        <v>0</v>
      </c>
      <c r="AN154" s="285">
        <f t="shared" si="130"/>
        <v>0</v>
      </c>
      <c r="AO154" s="303">
        <f t="shared" si="131"/>
        <v>0</v>
      </c>
      <c r="AP154" s="285">
        <f t="shared" si="132"/>
        <v>0</v>
      </c>
      <c r="AQ154" s="285">
        <f t="shared" si="133"/>
        <v>0</v>
      </c>
      <c r="AR154" s="284">
        <f t="shared" si="134"/>
        <v>0</v>
      </c>
      <c r="AS154" s="284">
        <f t="shared" si="135"/>
        <v>0</v>
      </c>
      <c r="AT154" s="284">
        <f t="shared" si="136"/>
        <v>0</v>
      </c>
      <c r="AU154" s="318">
        <f t="shared" si="137"/>
        <v>0</v>
      </c>
      <c r="AV154" s="318">
        <f t="shared" si="161"/>
        <v>0</v>
      </c>
      <c r="AW154" s="318">
        <f t="shared" si="138"/>
        <v>0</v>
      </c>
      <c r="AX154" s="318">
        <f t="shared" si="162"/>
        <v>0</v>
      </c>
      <c r="AY154" s="320">
        <f t="shared" si="139"/>
        <v>0</v>
      </c>
      <c r="AZ154" s="321">
        <f t="shared" si="163"/>
        <v>0</v>
      </c>
      <c r="BA154" s="321">
        <f t="shared" si="151"/>
        <v>0</v>
      </c>
      <c r="BB154" s="322">
        <f t="shared" si="164"/>
        <v>0</v>
      </c>
      <c r="BC154" s="323">
        <f t="shared" si="152"/>
        <v>0</v>
      </c>
      <c r="BD154" s="324">
        <f t="shared" si="153"/>
        <v>0</v>
      </c>
      <c r="BE154" s="325">
        <f t="shared" si="140"/>
        <v>0</v>
      </c>
      <c r="BF154" s="325">
        <f t="shared" si="154"/>
        <v>0</v>
      </c>
      <c r="BG154" s="325">
        <f t="shared" si="155"/>
        <v>0</v>
      </c>
      <c r="BH154" s="305">
        <f t="shared" si="156"/>
        <v>0</v>
      </c>
      <c r="BI154" s="298">
        <f t="shared" si="157"/>
        <v>0</v>
      </c>
      <c r="BJ154" s="298">
        <f t="shared" si="141"/>
        <v>0</v>
      </c>
      <c r="BK154" s="298">
        <f t="shared" si="158"/>
        <v>0</v>
      </c>
      <c r="BL154" s="298">
        <f t="shared" si="159"/>
        <v>0</v>
      </c>
    </row>
    <row r="155" spans="1:64" ht="15.75">
      <c r="A155" s="315"/>
      <c r="B155" s="266"/>
      <c r="C155" s="133"/>
      <c r="D155" s="111"/>
      <c r="E155" s="111"/>
      <c r="F155" s="111"/>
      <c r="G155" s="176"/>
      <c r="H155" s="176"/>
      <c r="I155" s="176"/>
      <c r="J155" s="176"/>
      <c r="K155" s="176"/>
      <c r="L155" s="267"/>
      <c r="M155" s="267">
        <f t="shared" si="165"/>
        <v>0</v>
      </c>
      <c r="N155" s="110"/>
      <c r="O155" s="168">
        <f t="shared" si="117"/>
        <v>0</v>
      </c>
      <c r="P155" s="168" t="str">
        <f t="shared" si="118"/>
        <v/>
      </c>
      <c r="Q155" s="107" t="str">
        <f t="shared" si="119"/>
        <v/>
      </c>
      <c r="R155" s="156" t="str">
        <f t="shared" si="120"/>
        <v/>
      </c>
      <c r="S155" s="101" t="str">
        <f t="shared" si="121"/>
        <v/>
      </c>
      <c r="T155" s="102" t="str">
        <f t="shared" si="122"/>
        <v/>
      </c>
      <c r="U155" s="102" t="str">
        <f t="shared" si="123"/>
        <v/>
      </c>
      <c r="V155" s="297">
        <f t="shared" si="142"/>
        <v>0</v>
      </c>
      <c r="W155" s="284"/>
      <c r="X155" s="284"/>
      <c r="Y155" s="299" t="str">
        <f t="shared" si="143"/>
        <v/>
      </c>
      <c r="Z155" s="298">
        <f t="shared" si="144"/>
        <v>0</v>
      </c>
      <c r="AA155" s="298">
        <f t="shared" si="145"/>
        <v>0</v>
      </c>
      <c r="AB155" s="298">
        <f t="shared" si="146"/>
        <v>0</v>
      </c>
      <c r="AC155" s="300">
        <f t="shared" si="147"/>
        <v>0</v>
      </c>
      <c r="AD155" s="300">
        <f t="shared" si="148"/>
        <v>0</v>
      </c>
      <c r="AE155" s="301">
        <f t="shared" si="160"/>
        <v>0</v>
      </c>
      <c r="AF155" s="301">
        <f t="shared" si="124"/>
        <v>0</v>
      </c>
      <c r="AG155" s="298">
        <f t="shared" si="125"/>
        <v>0</v>
      </c>
      <c r="AH155" s="302">
        <f t="shared" si="126"/>
        <v>0</v>
      </c>
      <c r="AI155" s="302">
        <f t="shared" si="127"/>
        <v>0</v>
      </c>
      <c r="AJ155" s="302">
        <f t="shared" si="128"/>
        <v>0</v>
      </c>
      <c r="AK155" s="303">
        <f t="shared" si="149"/>
        <v>0</v>
      </c>
      <c r="AL155" s="302">
        <f t="shared" si="150"/>
        <v>0</v>
      </c>
      <c r="AM155" s="304">
        <f t="shared" si="129"/>
        <v>0</v>
      </c>
      <c r="AN155" s="285">
        <f t="shared" si="130"/>
        <v>0</v>
      </c>
      <c r="AO155" s="303">
        <f t="shared" si="131"/>
        <v>0</v>
      </c>
      <c r="AP155" s="285">
        <f t="shared" si="132"/>
        <v>0</v>
      </c>
      <c r="AQ155" s="285">
        <f t="shared" si="133"/>
        <v>0</v>
      </c>
      <c r="AR155" s="284">
        <f t="shared" si="134"/>
        <v>0</v>
      </c>
      <c r="AS155" s="284">
        <f t="shared" si="135"/>
        <v>0</v>
      </c>
      <c r="AT155" s="284">
        <f t="shared" si="136"/>
        <v>0</v>
      </c>
      <c r="AU155" s="318">
        <f t="shared" si="137"/>
        <v>0</v>
      </c>
      <c r="AV155" s="318">
        <f t="shared" si="161"/>
        <v>0</v>
      </c>
      <c r="AW155" s="318">
        <f t="shared" si="138"/>
        <v>0</v>
      </c>
      <c r="AX155" s="318">
        <f t="shared" si="162"/>
        <v>0</v>
      </c>
      <c r="AY155" s="320">
        <f t="shared" si="139"/>
        <v>0</v>
      </c>
      <c r="AZ155" s="321">
        <f t="shared" si="163"/>
        <v>0</v>
      </c>
      <c r="BA155" s="321">
        <f t="shared" si="151"/>
        <v>0</v>
      </c>
      <c r="BB155" s="322">
        <f t="shared" si="164"/>
        <v>0</v>
      </c>
      <c r="BC155" s="323">
        <f t="shared" si="152"/>
        <v>0</v>
      </c>
      <c r="BD155" s="324">
        <f t="shared" si="153"/>
        <v>0</v>
      </c>
      <c r="BE155" s="325">
        <f t="shared" si="140"/>
        <v>0</v>
      </c>
      <c r="BF155" s="325">
        <f t="shared" si="154"/>
        <v>0</v>
      </c>
      <c r="BG155" s="325">
        <f t="shared" si="155"/>
        <v>0</v>
      </c>
      <c r="BH155" s="305">
        <f t="shared" si="156"/>
        <v>0</v>
      </c>
      <c r="BI155" s="298">
        <f t="shared" si="157"/>
        <v>0</v>
      </c>
      <c r="BJ155" s="298">
        <f t="shared" si="141"/>
        <v>0</v>
      </c>
      <c r="BK155" s="298">
        <f t="shared" si="158"/>
        <v>0</v>
      </c>
      <c r="BL155" s="298">
        <f t="shared" si="159"/>
        <v>0</v>
      </c>
    </row>
    <row r="156" spans="1:64" ht="15.75">
      <c r="A156" s="315"/>
      <c r="B156" s="266"/>
      <c r="C156" s="133"/>
      <c r="D156" s="111"/>
      <c r="E156" s="111"/>
      <c r="F156" s="111"/>
      <c r="G156" s="176"/>
      <c r="H156" s="176"/>
      <c r="I156" s="176"/>
      <c r="J156" s="176"/>
      <c r="K156" s="176"/>
      <c r="L156" s="267"/>
      <c r="M156" s="267">
        <f t="shared" si="165"/>
        <v>0</v>
      </c>
      <c r="N156" s="110"/>
      <c r="O156" s="168">
        <f t="shared" si="117"/>
        <v>0</v>
      </c>
      <c r="P156" s="168" t="str">
        <f t="shared" si="118"/>
        <v/>
      </c>
      <c r="Q156" s="107" t="str">
        <f t="shared" si="119"/>
        <v/>
      </c>
      <c r="R156" s="156" t="str">
        <f t="shared" si="120"/>
        <v/>
      </c>
      <c r="S156" s="101" t="str">
        <f t="shared" si="121"/>
        <v/>
      </c>
      <c r="T156" s="102" t="str">
        <f t="shared" si="122"/>
        <v/>
      </c>
      <c r="U156" s="102" t="str">
        <f t="shared" si="123"/>
        <v/>
      </c>
      <c r="V156" s="297">
        <f t="shared" si="142"/>
        <v>0</v>
      </c>
      <c r="W156" s="284"/>
      <c r="X156" s="284"/>
      <c r="Y156" s="299" t="str">
        <f t="shared" si="143"/>
        <v/>
      </c>
      <c r="Z156" s="298">
        <f t="shared" si="144"/>
        <v>0</v>
      </c>
      <c r="AA156" s="298">
        <f t="shared" si="145"/>
        <v>0</v>
      </c>
      <c r="AB156" s="298">
        <f t="shared" si="146"/>
        <v>0</v>
      </c>
      <c r="AC156" s="300">
        <f t="shared" si="147"/>
        <v>0</v>
      </c>
      <c r="AD156" s="300">
        <f t="shared" si="148"/>
        <v>0</v>
      </c>
      <c r="AE156" s="301">
        <f t="shared" si="160"/>
        <v>0</v>
      </c>
      <c r="AF156" s="301">
        <f t="shared" si="124"/>
        <v>0</v>
      </c>
      <c r="AG156" s="298">
        <f t="shared" si="125"/>
        <v>0</v>
      </c>
      <c r="AH156" s="302">
        <f t="shared" si="126"/>
        <v>0</v>
      </c>
      <c r="AI156" s="302">
        <f t="shared" si="127"/>
        <v>0</v>
      </c>
      <c r="AJ156" s="302">
        <f t="shared" si="128"/>
        <v>0</v>
      </c>
      <c r="AK156" s="303">
        <f t="shared" si="149"/>
        <v>0</v>
      </c>
      <c r="AL156" s="302">
        <f t="shared" si="150"/>
        <v>0</v>
      </c>
      <c r="AM156" s="304">
        <f t="shared" si="129"/>
        <v>0</v>
      </c>
      <c r="AN156" s="285">
        <f t="shared" si="130"/>
        <v>0</v>
      </c>
      <c r="AO156" s="303">
        <f t="shared" si="131"/>
        <v>0</v>
      </c>
      <c r="AP156" s="285">
        <f t="shared" si="132"/>
        <v>0</v>
      </c>
      <c r="AQ156" s="285">
        <f t="shared" si="133"/>
        <v>0</v>
      </c>
      <c r="AR156" s="284">
        <f t="shared" si="134"/>
        <v>0</v>
      </c>
      <c r="AS156" s="284">
        <f t="shared" si="135"/>
        <v>0</v>
      </c>
      <c r="AT156" s="284">
        <f t="shared" si="136"/>
        <v>0</v>
      </c>
      <c r="AU156" s="318">
        <f t="shared" si="137"/>
        <v>0</v>
      </c>
      <c r="AV156" s="318">
        <f t="shared" si="161"/>
        <v>0</v>
      </c>
      <c r="AW156" s="318">
        <f t="shared" si="138"/>
        <v>0</v>
      </c>
      <c r="AX156" s="318">
        <f t="shared" si="162"/>
        <v>0</v>
      </c>
      <c r="AY156" s="320">
        <f t="shared" si="139"/>
        <v>0</v>
      </c>
      <c r="AZ156" s="321">
        <f t="shared" si="163"/>
        <v>0</v>
      </c>
      <c r="BA156" s="321">
        <f t="shared" si="151"/>
        <v>0</v>
      </c>
      <c r="BB156" s="322">
        <f t="shared" si="164"/>
        <v>0</v>
      </c>
      <c r="BC156" s="323">
        <f t="shared" si="152"/>
        <v>0</v>
      </c>
      <c r="BD156" s="324">
        <f t="shared" si="153"/>
        <v>0</v>
      </c>
      <c r="BE156" s="325">
        <f t="shared" si="140"/>
        <v>0</v>
      </c>
      <c r="BF156" s="325">
        <f t="shared" si="154"/>
        <v>0</v>
      </c>
      <c r="BG156" s="325">
        <f t="shared" si="155"/>
        <v>0</v>
      </c>
      <c r="BH156" s="305">
        <f t="shared" si="156"/>
        <v>0</v>
      </c>
      <c r="BI156" s="298">
        <f t="shared" si="157"/>
        <v>0</v>
      </c>
      <c r="BJ156" s="298">
        <f t="shared" si="141"/>
        <v>0</v>
      </c>
      <c r="BK156" s="298">
        <f t="shared" si="158"/>
        <v>0</v>
      </c>
      <c r="BL156" s="298">
        <f t="shared" si="159"/>
        <v>0</v>
      </c>
    </row>
    <row r="157" spans="1:64" ht="15.75">
      <c r="A157" s="315"/>
      <c r="B157" s="266"/>
      <c r="C157" s="133"/>
      <c r="D157" s="111"/>
      <c r="E157" s="111"/>
      <c r="F157" s="111"/>
      <c r="G157" s="176"/>
      <c r="H157" s="176"/>
      <c r="I157" s="176"/>
      <c r="J157" s="176"/>
      <c r="K157" s="176"/>
      <c r="L157" s="267"/>
      <c r="M157" s="267">
        <f t="shared" si="165"/>
        <v>0</v>
      </c>
      <c r="N157" s="110"/>
      <c r="O157" s="168">
        <f t="shared" ref="O157:O209" si="166">IF(FlowUnits="gpm",1,IF(FlowUnits="m3hr",264.2*60,IF(FlowUnits="l/min",1/3.785,60/3.785))) * L157* I157 * IF(PressUnits="psi",1,IF(PressUnits="bar",14.5,0.145)) / (1714 * $O$3)</f>
        <v>0</v>
      </c>
      <c r="P157" s="168" t="str">
        <f t="shared" ref="P157:P209" si="167">IF(ISNUMBER(A157),AB157,"")</f>
        <v/>
      </c>
      <c r="Q157" s="107" t="str">
        <f t="shared" ref="Q157:Q209" si="168">IF(ISNUMBER(A157),Z157,"")</f>
        <v/>
      </c>
      <c r="R157" s="156" t="str">
        <f t="shared" ref="R157:R209" si="169">IF(ISNUMBER(A157),AC157,"")</f>
        <v/>
      </c>
      <c r="S157" s="101" t="str">
        <f t="shared" ref="S157:S209" si="170">IF(G157="","",$S$6)</f>
        <v/>
      </c>
      <c r="T157" s="102" t="str">
        <f t="shared" ref="T157:T209" si="171">IF(G157="","",$T$6)</f>
        <v/>
      </c>
      <c r="U157" s="102" t="str">
        <f t="shared" ref="U157:U209" si="172">IF(G157="","",$U$6)</f>
        <v/>
      </c>
      <c r="V157" s="297">
        <f t="shared" si="142"/>
        <v>0</v>
      </c>
      <c r="W157" s="284"/>
      <c r="X157" s="284"/>
      <c r="Y157" s="299" t="str">
        <f t="shared" si="143"/>
        <v/>
      </c>
      <c r="Z157" s="298">
        <f t="shared" si="144"/>
        <v>0</v>
      </c>
      <c r="AA157" s="298">
        <f t="shared" si="145"/>
        <v>0</v>
      </c>
      <c r="AB157" s="298">
        <f t="shared" si="146"/>
        <v>0</v>
      </c>
      <c r="AC157" s="300">
        <f t="shared" si="147"/>
        <v>0</v>
      </c>
      <c r="AD157" s="300">
        <f t="shared" si="148"/>
        <v>0</v>
      </c>
      <c r="AE157" s="301">
        <f t="shared" si="160"/>
        <v>0</v>
      </c>
      <c r="AF157" s="301">
        <f t="shared" ref="AF157:AF209" si="173">IF(PressUnits = "bar", M157, IF(PressUnits = "kpa", M157/100,M157/14.5))</f>
        <v>0</v>
      </c>
      <c r="AG157" s="298">
        <f t="shared" ref="AG157:AG209" si="174">IFERROR(AL157/AT157,0)</f>
        <v>0</v>
      </c>
      <c r="AH157" s="302">
        <f t="shared" ref="AH157:AH209" si="175">IF(PressUnits = "bar", I157, IF(PressUnits = "kpa", I157/100,I157/14.5))</f>
        <v>0</v>
      </c>
      <c r="AI157" s="302">
        <f t="shared" ref="AI157:AI209" si="176">IF(PressUnits = "bar", J157, IF(PressUnits = "kpa", J157/100,J157/14.5))</f>
        <v>0</v>
      </c>
      <c r="AJ157" s="302">
        <f t="shared" ref="AJ157:AJ209" si="177">IF(PressUnits = "bar", K157, IF(PressUnits = "kpa", K157/100,K157/14.5))</f>
        <v>0</v>
      </c>
      <c r="AK157" s="303">
        <f t="shared" si="149"/>
        <v>0</v>
      </c>
      <c r="AL157" s="302">
        <f t="shared" si="150"/>
        <v>0</v>
      </c>
      <c r="AM157" s="304">
        <f t="shared" ref="AM157:AM209" si="178">IFERROR((AK157*L157-AL157*G157)/H157,0)</f>
        <v>0</v>
      </c>
      <c r="AN157" s="285">
        <f t="shared" ref="AN157:AN209" si="179">L157</f>
        <v>0</v>
      </c>
      <c r="AO157" s="303">
        <f t="shared" ref="AO157:AO209" si="180">H157</f>
        <v>0</v>
      </c>
      <c r="AP157" s="285">
        <f t="shared" ref="AP157:AP209" si="181">G157</f>
        <v>0</v>
      </c>
      <c r="AQ157" s="285">
        <f t="shared" ref="AQ157:AQ209" si="182">(AN157+AO157)/2</f>
        <v>0</v>
      </c>
      <c r="AR157" s="284">
        <f t="shared" ref="AR157:AR209" si="183">IFERROR(1-AL157/AK157,0)</f>
        <v>0</v>
      </c>
      <c r="AS157" s="284">
        <f t="shared" ref="AS157:AS209" si="184">IFERROR(AP157/AN157,0)</f>
        <v>0</v>
      </c>
      <c r="AT157" s="284">
        <f t="shared" ref="AT157:AT209" si="185">IFERROR((AM157-AK157)/LN(AM157/AK157),0)</f>
        <v>0</v>
      </c>
      <c r="AU157" s="318">
        <f t="shared" ref="AU157:AU209" si="186">IFERROR(1000 / (((3.1975) + (-0.315154 * ((647.27 - (Y157+273.15)) ^ (1 / 3))) +  (-0.001203374 * (647.27 -  (Y157+273.15))) + (0.000000000000748908 * ((647.27 -  (Y157+273.15)) ^ 4))) / (1 + (0.1342489 * ((647.27 -  (Y157+273.15)) ^ (1 / 3))) + (-0.003946263 * (647.27 -  (Y157+273.15)))))*(1+0.00714*AT157/10000),0)</f>
        <v>0</v>
      </c>
      <c r="AV157" s="318">
        <f t="shared" si="161"/>
        <v>0</v>
      </c>
      <c r="AW157" s="318">
        <f t="shared" ref="AW157:AW209" si="187">IFERROR(1.234 * 10 ^ (-6) * EXP((0.00212 * AT157 / 1000 * AU157 / 1000) + 1965 / (273.15 + Y157)),0)</f>
        <v>0</v>
      </c>
      <c r="AX157" s="318">
        <f t="shared" si="162"/>
        <v>0</v>
      </c>
      <c r="AY157" s="320">
        <f t="shared" ref="AY157:AY209" si="188">IFERROR(AK157*(1-(1-AS157)^(1-AR157))/((1-AR157)*AS157),0)</f>
        <v>0</v>
      </c>
      <c r="AZ157" s="321">
        <f t="shared" si="163"/>
        <v>0</v>
      </c>
      <c r="BA157" s="321">
        <f t="shared" si="151"/>
        <v>0</v>
      </c>
      <c r="BB157" s="322">
        <f t="shared" si="164"/>
        <v>0</v>
      </c>
      <c r="BC157" s="323">
        <f t="shared" si="152"/>
        <v>0</v>
      </c>
      <c r="BD157" s="324">
        <f t="shared" si="153"/>
        <v>0</v>
      </c>
      <c r="BE157" s="325">
        <f t="shared" ref="BE157:BE209" si="189">IFERROR(EXP(1965/298.15) / EXP(1965/(BB157)),0)</f>
        <v>0</v>
      </c>
      <c r="BF157" s="325">
        <f t="shared" si="154"/>
        <v>0</v>
      </c>
      <c r="BG157" s="325">
        <f t="shared" si="155"/>
        <v>0</v>
      </c>
      <c r="BH157" s="305">
        <f t="shared" si="156"/>
        <v>0</v>
      </c>
      <c r="BI157" s="298">
        <f t="shared" si="157"/>
        <v>0</v>
      </c>
      <c r="BJ157" s="298">
        <f t="shared" ref="BJ157:BJ209" si="190">IFERROR($BG$6 / BG157,0)</f>
        <v>0</v>
      </c>
      <c r="BK157" s="298">
        <f t="shared" si="158"/>
        <v>0</v>
      </c>
      <c r="BL157" s="298">
        <f t="shared" si="159"/>
        <v>0</v>
      </c>
    </row>
    <row r="158" spans="1:64" ht="15.75">
      <c r="A158" s="315"/>
      <c r="B158" s="266"/>
      <c r="C158" s="133"/>
      <c r="D158" s="111"/>
      <c r="E158" s="111"/>
      <c r="F158" s="111"/>
      <c r="G158" s="176"/>
      <c r="H158" s="176"/>
      <c r="I158" s="176"/>
      <c r="J158" s="176"/>
      <c r="K158" s="176"/>
      <c r="L158" s="267"/>
      <c r="M158" s="267">
        <f t="shared" si="165"/>
        <v>0</v>
      </c>
      <c r="N158" s="110"/>
      <c r="O158" s="168">
        <f t="shared" si="166"/>
        <v>0</v>
      </c>
      <c r="P158" s="168" t="str">
        <f t="shared" si="167"/>
        <v/>
      </c>
      <c r="Q158" s="107" t="str">
        <f t="shared" si="168"/>
        <v/>
      </c>
      <c r="R158" s="156" t="str">
        <f t="shared" si="169"/>
        <v/>
      </c>
      <c r="S158" s="101" t="str">
        <f t="shared" si="170"/>
        <v/>
      </c>
      <c r="T158" s="102" t="str">
        <f t="shared" si="171"/>
        <v/>
      </c>
      <c r="U158" s="102" t="str">
        <f t="shared" si="172"/>
        <v/>
      </c>
      <c r="V158" s="297">
        <f t="shared" si="142"/>
        <v>0</v>
      </c>
      <c r="W158" s="284"/>
      <c r="X158" s="284"/>
      <c r="Y158" s="299" t="str">
        <f t="shared" si="143"/>
        <v/>
      </c>
      <c r="Z158" s="298">
        <f t="shared" si="144"/>
        <v>0</v>
      </c>
      <c r="AA158" s="298">
        <f t="shared" si="145"/>
        <v>0</v>
      </c>
      <c r="AB158" s="298">
        <f t="shared" si="146"/>
        <v>0</v>
      </c>
      <c r="AC158" s="300">
        <f t="shared" si="147"/>
        <v>0</v>
      </c>
      <c r="AD158" s="300">
        <f t="shared" si="148"/>
        <v>0</v>
      </c>
      <c r="AE158" s="301">
        <f t="shared" si="160"/>
        <v>0</v>
      </c>
      <c r="AF158" s="301">
        <f t="shared" si="173"/>
        <v>0</v>
      </c>
      <c r="AG158" s="298">
        <f t="shared" si="174"/>
        <v>0</v>
      </c>
      <c r="AH158" s="302">
        <f t="shared" si="175"/>
        <v>0</v>
      </c>
      <c r="AI158" s="302">
        <f t="shared" si="176"/>
        <v>0</v>
      </c>
      <c r="AJ158" s="302">
        <f t="shared" si="177"/>
        <v>0</v>
      </c>
      <c r="AK158" s="303">
        <f t="shared" si="149"/>
        <v>0</v>
      </c>
      <c r="AL158" s="302">
        <f t="shared" si="150"/>
        <v>0</v>
      </c>
      <c r="AM158" s="304">
        <f t="shared" si="178"/>
        <v>0</v>
      </c>
      <c r="AN158" s="285">
        <f t="shared" si="179"/>
        <v>0</v>
      </c>
      <c r="AO158" s="303">
        <f t="shared" si="180"/>
        <v>0</v>
      </c>
      <c r="AP158" s="285">
        <f t="shared" si="181"/>
        <v>0</v>
      </c>
      <c r="AQ158" s="285">
        <f t="shared" si="182"/>
        <v>0</v>
      </c>
      <c r="AR158" s="284">
        <f t="shared" si="183"/>
        <v>0</v>
      </c>
      <c r="AS158" s="284">
        <f t="shared" si="184"/>
        <v>0</v>
      </c>
      <c r="AT158" s="284">
        <f t="shared" si="185"/>
        <v>0</v>
      </c>
      <c r="AU158" s="318">
        <f t="shared" si="186"/>
        <v>0</v>
      </c>
      <c r="AV158" s="318">
        <f t="shared" si="161"/>
        <v>0</v>
      </c>
      <c r="AW158" s="318">
        <f t="shared" si="187"/>
        <v>0</v>
      </c>
      <c r="AX158" s="318">
        <f t="shared" si="162"/>
        <v>0</v>
      </c>
      <c r="AY158" s="320">
        <f t="shared" si="188"/>
        <v>0</v>
      </c>
      <c r="AZ158" s="321">
        <f t="shared" si="163"/>
        <v>0</v>
      </c>
      <c r="BA158" s="321">
        <f t="shared" si="151"/>
        <v>0</v>
      </c>
      <c r="BB158" s="322">
        <f t="shared" si="164"/>
        <v>0</v>
      </c>
      <c r="BC158" s="323">
        <f t="shared" si="152"/>
        <v>0</v>
      </c>
      <c r="BD158" s="324">
        <f t="shared" si="153"/>
        <v>0</v>
      </c>
      <c r="BE158" s="325">
        <f t="shared" si="189"/>
        <v>0</v>
      </c>
      <c r="BF158" s="325">
        <f t="shared" si="154"/>
        <v>0</v>
      </c>
      <c r="BG158" s="325">
        <f t="shared" si="155"/>
        <v>0</v>
      </c>
      <c r="BH158" s="305">
        <f t="shared" si="156"/>
        <v>0</v>
      </c>
      <c r="BI158" s="298">
        <f t="shared" si="157"/>
        <v>0</v>
      </c>
      <c r="BJ158" s="298">
        <f t="shared" si="190"/>
        <v>0</v>
      </c>
      <c r="BK158" s="298">
        <f t="shared" si="158"/>
        <v>0</v>
      </c>
      <c r="BL158" s="298">
        <f t="shared" si="159"/>
        <v>0</v>
      </c>
    </row>
    <row r="159" spans="1:64" ht="15.75">
      <c r="A159" s="315"/>
      <c r="B159" s="266"/>
      <c r="C159" s="133"/>
      <c r="D159" s="111"/>
      <c r="E159" s="111"/>
      <c r="F159" s="111"/>
      <c r="G159" s="176"/>
      <c r="H159" s="176"/>
      <c r="I159" s="176"/>
      <c r="J159" s="176"/>
      <c r="K159" s="176"/>
      <c r="L159" s="267"/>
      <c r="M159" s="267">
        <f t="shared" si="165"/>
        <v>0</v>
      </c>
      <c r="N159" s="110"/>
      <c r="O159" s="168">
        <f t="shared" si="166"/>
        <v>0</v>
      </c>
      <c r="P159" s="168" t="str">
        <f t="shared" si="167"/>
        <v/>
      </c>
      <c r="Q159" s="107" t="str">
        <f t="shared" si="168"/>
        <v/>
      </c>
      <c r="R159" s="156" t="str">
        <f t="shared" si="169"/>
        <v/>
      </c>
      <c r="S159" s="101" t="str">
        <f t="shared" si="170"/>
        <v/>
      </c>
      <c r="T159" s="102" t="str">
        <f t="shared" si="171"/>
        <v/>
      </c>
      <c r="U159" s="102" t="str">
        <f t="shared" si="172"/>
        <v/>
      </c>
      <c r="V159" s="297">
        <f t="shared" si="142"/>
        <v>0</v>
      </c>
      <c r="W159" s="284"/>
      <c r="X159" s="284"/>
      <c r="Y159" s="299" t="str">
        <f t="shared" si="143"/>
        <v/>
      </c>
      <c r="Z159" s="298">
        <f t="shared" si="144"/>
        <v>0</v>
      </c>
      <c r="AA159" s="298">
        <f t="shared" si="145"/>
        <v>0</v>
      </c>
      <c r="AB159" s="298">
        <f t="shared" si="146"/>
        <v>0</v>
      </c>
      <c r="AC159" s="300">
        <f t="shared" si="147"/>
        <v>0</v>
      </c>
      <c r="AD159" s="300">
        <f t="shared" si="148"/>
        <v>0</v>
      </c>
      <c r="AE159" s="301">
        <f t="shared" si="160"/>
        <v>0</v>
      </c>
      <c r="AF159" s="301">
        <f t="shared" si="173"/>
        <v>0</v>
      </c>
      <c r="AG159" s="298">
        <f t="shared" si="174"/>
        <v>0</v>
      </c>
      <c r="AH159" s="302">
        <f t="shared" si="175"/>
        <v>0</v>
      </c>
      <c r="AI159" s="302">
        <f t="shared" si="176"/>
        <v>0</v>
      </c>
      <c r="AJ159" s="302">
        <f t="shared" si="177"/>
        <v>0</v>
      </c>
      <c r="AK159" s="303">
        <f t="shared" si="149"/>
        <v>0</v>
      </c>
      <c r="AL159" s="302">
        <f t="shared" si="150"/>
        <v>0</v>
      </c>
      <c r="AM159" s="304">
        <f t="shared" si="178"/>
        <v>0</v>
      </c>
      <c r="AN159" s="285">
        <f t="shared" si="179"/>
        <v>0</v>
      </c>
      <c r="AO159" s="303">
        <f t="shared" si="180"/>
        <v>0</v>
      </c>
      <c r="AP159" s="285">
        <f t="shared" si="181"/>
        <v>0</v>
      </c>
      <c r="AQ159" s="285">
        <f t="shared" si="182"/>
        <v>0</v>
      </c>
      <c r="AR159" s="284">
        <f t="shared" si="183"/>
        <v>0</v>
      </c>
      <c r="AS159" s="284">
        <f t="shared" si="184"/>
        <v>0</v>
      </c>
      <c r="AT159" s="284">
        <f t="shared" si="185"/>
        <v>0</v>
      </c>
      <c r="AU159" s="318">
        <f t="shared" si="186"/>
        <v>0</v>
      </c>
      <c r="AV159" s="318">
        <f t="shared" si="161"/>
        <v>0</v>
      </c>
      <c r="AW159" s="318">
        <f t="shared" si="187"/>
        <v>0</v>
      </c>
      <c r="AX159" s="318">
        <f t="shared" si="162"/>
        <v>0</v>
      </c>
      <c r="AY159" s="320">
        <f t="shared" si="188"/>
        <v>0</v>
      </c>
      <c r="AZ159" s="321">
        <f t="shared" si="163"/>
        <v>0</v>
      </c>
      <c r="BA159" s="321">
        <f t="shared" si="151"/>
        <v>0</v>
      </c>
      <c r="BB159" s="322">
        <f t="shared" si="164"/>
        <v>0</v>
      </c>
      <c r="BC159" s="323">
        <f t="shared" si="152"/>
        <v>0</v>
      </c>
      <c r="BD159" s="324">
        <f t="shared" si="153"/>
        <v>0</v>
      </c>
      <c r="BE159" s="325">
        <f t="shared" si="189"/>
        <v>0</v>
      </c>
      <c r="BF159" s="325">
        <f t="shared" si="154"/>
        <v>0</v>
      </c>
      <c r="BG159" s="325">
        <f t="shared" si="155"/>
        <v>0</v>
      </c>
      <c r="BH159" s="305">
        <f t="shared" si="156"/>
        <v>0</v>
      </c>
      <c r="BI159" s="298">
        <f t="shared" si="157"/>
        <v>0</v>
      </c>
      <c r="BJ159" s="298">
        <f t="shared" si="190"/>
        <v>0</v>
      </c>
      <c r="BK159" s="298">
        <f t="shared" si="158"/>
        <v>0</v>
      </c>
      <c r="BL159" s="298">
        <f t="shared" si="159"/>
        <v>0</v>
      </c>
    </row>
    <row r="160" spans="1:64" ht="15.75">
      <c r="A160" s="315"/>
      <c r="B160" s="266"/>
      <c r="C160" s="133"/>
      <c r="D160" s="111"/>
      <c r="E160" s="111"/>
      <c r="F160" s="111"/>
      <c r="G160" s="176"/>
      <c r="H160" s="176"/>
      <c r="I160" s="176"/>
      <c r="J160" s="176"/>
      <c r="K160" s="176"/>
      <c r="L160" s="267"/>
      <c r="M160" s="267">
        <f t="shared" si="165"/>
        <v>0</v>
      </c>
      <c r="N160" s="110"/>
      <c r="O160" s="168">
        <f t="shared" si="166"/>
        <v>0</v>
      </c>
      <c r="P160" s="168" t="str">
        <f t="shared" si="167"/>
        <v/>
      </c>
      <c r="Q160" s="107" t="str">
        <f t="shared" si="168"/>
        <v/>
      </c>
      <c r="R160" s="156" t="str">
        <f t="shared" si="169"/>
        <v/>
      </c>
      <c r="S160" s="101" t="str">
        <f t="shared" si="170"/>
        <v/>
      </c>
      <c r="T160" s="102" t="str">
        <f t="shared" si="171"/>
        <v/>
      </c>
      <c r="U160" s="102" t="str">
        <f t="shared" si="172"/>
        <v/>
      </c>
      <c r="V160" s="297">
        <f t="shared" si="142"/>
        <v>0</v>
      </c>
      <c r="W160" s="284"/>
      <c r="X160" s="284"/>
      <c r="Y160" s="299" t="str">
        <f t="shared" si="143"/>
        <v/>
      </c>
      <c r="Z160" s="298">
        <f t="shared" si="144"/>
        <v>0</v>
      </c>
      <c r="AA160" s="298">
        <f t="shared" si="145"/>
        <v>0</v>
      </c>
      <c r="AB160" s="298">
        <f t="shared" si="146"/>
        <v>0</v>
      </c>
      <c r="AC160" s="300">
        <f t="shared" si="147"/>
        <v>0</v>
      </c>
      <c r="AD160" s="300">
        <f t="shared" si="148"/>
        <v>0</v>
      </c>
      <c r="AE160" s="301">
        <f t="shared" si="160"/>
        <v>0</v>
      </c>
      <c r="AF160" s="301">
        <f t="shared" si="173"/>
        <v>0</v>
      </c>
      <c r="AG160" s="298">
        <f t="shared" si="174"/>
        <v>0</v>
      </c>
      <c r="AH160" s="302">
        <f t="shared" si="175"/>
        <v>0</v>
      </c>
      <c r="AI160" s="302">
        <f t="shared" si="176"/>
        <v>0</v>
      </c>
      <c r="AJ160" s="302">
        <f t="shared" si="177"/>
        <v>0</v>
      </c>
      <c r="AK160" s="303">
        <f t="shared" si="149"/>
        <v>0</v>
      </c>
      <c r="AL160" s="302">
        <f t="shared" si="150"/>
        <v>0</v>
      </c>
      <c r="AM160" s="304">
        <f t="shared" si="178"/>
        <v>0</v>
      </c>
      <c r="AN160" s="285">
        <f t="shared" si="179"/>
        <v>0</v>
      </c>
      <c r="AO160" s="303">
        <f t="shared" si="180"/>
        <v>0</v>
      </c>
      <c r="AP160" s="285">
        <f t="shared" si="181"/>
        <v>0</v>
      </c>
      <c r="AQ160" s="285">
        <f t="shared" si="182"/>
        <v>0</v>
      </c>
      <c r="AR160" s="284">
        <f t="shared" si="183"/>
        <v>0</v>
      </c>
      <c r="AS160" s="284">
        <f t="shared" si="184"/>
        <v>0</v>
      </c>
      <c r="AT160" s="284">
        <f t="shared" si="185"/>
        <v>0</v>
      </c>
      <c r="AU160" s="318">
        <f t="shared" si="186"/>
        <v>0</v>
      </c>
      <c r="AV160" s="318">
        <f t="shared" si="161"/>
        <v>0</v>
      </c>
      <c r="AW160" s="318">
        <f t="shared" si="187"/>
        <v>0</v>
      </c>
      <c r="AX160" s="318">
        <f t="shared" si="162"/>
        <v>0</v>
      </c>
      <c r="AY160" s="320">
        <f t="shared" si="188"/>
        <v>0</v>
      </c>
      <c r="AZ160" s="321">
        <f t="shared" si="163"/>
        <v>0</v>
      </c>
      <c r="BA160" s="321">
        <f t="shared" si="151"/>
        <v>0</v>
      </c>
      <c r="BB160" s="322">
        <f t="shared" si="164"/>
        <v>0</v>
      </c>
      <c r="BC160" s="323">
        <f t="shared" si="152"/>
        <v>0</v>
      </c>
      <c r="BD160" s="324">
        <f t="shared" si="153"/>
        <v>0</v>
      </c>
      <c r="BE160" s="325">
        <f t="shared" si="189"/>
        <v>0</v>
      </c>
      <c r="BF160" s="325">
        <f t="shared" si="154"/>
        <v>0</v>
      </c>
      <c r="BG160" s="325">
        <f t="shared" si="155"/>
        <v>0</v>
      </c>
      <c r="BH160" s="305">
        <f t="shared" si="156"/>
        <v>0</v>
      </c>
      <c r="BI160" s="298">
        <f t="shared" si="157"/>
        <v>0</v>
      </c>
      <c r="BJ160" s="298">
        <f t="shared" si="190"/>
        <v>0</v>
      </c>
      <c r="BK160" s="298">
        <f t="shared" si="158"/>
        <v>0</v>
      </c>
      <c r="BL160" s="298">
        <f t="shared" si="159"/>
        <v>0</v>
      </c>
    </row>
    <row r="161" spans="1:64" ht="15.75">
      <c r="A161" s="315"/>
      <c r="B161" s="266"/>
      <c r="C161" s="133"/>
      <c r="D161" s="111"/>
      <c r="E161" s="111"/>
      <c r="F161" s="111"/>
      <c r="G161" s="176"/>
      <c r="H161" s="176"/>
      <c r="I161" s="176"/>
      <c r="J161" s="176"/>
      <c r="K161" s="176"/>
      <c r="L161" s="267"/>
      <c r="M161" s="267">
        <f t="shared" si="165"/>
        <v>0</v>
      </c>
      <c r="N161" s="110"/>
      <c r="O161" s="168">
        <f t="shared" si="166"/>
        <v>0</v>
      </c>
      <c r="P161" s="168" t="str">
        <f t="shared" si="167"/>
        <v/>
      </c>
      <c r="Q161" s="107" t="str">
        <f t="shared" si="168"/>
        <v/>
      </c>
      <c r="R161" s="156" t="str">
        <f t="shared" si="169"/>
        <v/>
      </c>
      <c r="S161" s="101" t="str">
        <f t="shared" si="170"/>
        <v/>
      </c>
      <c r="T161" s="102" t="str">
        <f t="shared" si="171"/>
        <v/>
      </c>
      <c r="U161" s="102" t="str">
        <f t="shared" si="172"/>
        <v/>
      </c>
      <c r="V161" s="297">
        <f t="shared" si="142"/>
        <v>0</v>
      </c>
      <c r="W161" s="284"/>
      <c r="X161" s="284"/>
      <c r="Y161" s="299" t="str">
        <f t="shared" si="143"/>
        <v/>
      </c>
      <c r="Z161" s="298">
        <f t="shared" si="144"/>
        <v>0</v>
      </c>
      <c r="AA161" s="298">
        <f t="shared" si="145"/>
        <v>0</v>
      </c>
      <c r="AB161" s="298">
        <f t="shared" si="146"/>
        <v>0</v>
      </c>
      <c r="AC161" s="300">
        <f t="shared" si="147"/>
        <v>0</v>
      </c>
      <c r="AD161" s="300">
        <f t="shared" si="148"/>
        <v>0</v>
      </c>
      <c r="AE161" s="301">
        <f t="shared" si="160"/>
        <v>0</v>
      </c>
      <c r="AF161" s="301">
        <f t="shared" si="173"/>
        <v>0</v>
      </c>
      <c r="AG161" s="298">
        <f t="shared" si="174"/>
        <v>0</v>
      </c>
      <c r="AH161" s="302">
        <f t="shared" si="175"/>
        <v>0</v>
      </c>
      <c r="AI161" s="302">
        <f t="shared" si="176"/>
        <v>0</v>
      </c>
      <c r="AJ161" s="302">
        <f t="shared" si="177"/>
        <v>0</v>
      </c>
      <c r="AK161" s="303">
        <f t="shared" si="149"/>
        <v>0</v>
      </c>
      <c r="AL161" s="302">
        <f t="shared" si="150"/>
        <v>0</v>
      </c>
      <c r="AM161" s="304">
        <f t="shared" si="178"/>
        <v>0</v>
      </c>
      <c r="AN161" s="285">
        <f t="shared" si="179"/>
        <v>0</v>
      </c>
      <c r="AO161" s="303">
        <f t="shared" si="180"/>
        <v>0</v>
      </c>
      <c r="AP161" s="285">
        <f t="shared" si="181"/>
        <v>0</v>
      </c>
      <c r="AQ161" s="285">
        <f t="shared" si="182"/>
        <v>0</v>
      </c>
      <c r="AR161" s="284">
        <f t="shared" si="183"/>
        <v>0</v>
      </c>
      <c r="AS161" s="284">
        <f t="shared" si="184"/>
        <v>0</v>
      </c>
      <c r="AT161" s="284">
        <f t="shared" si="185"/>
        <v>0</v>
      </c>
      <c r="AU161" s="318">
        <f t="shared" si="186"/>
        <v>0</v>
      </c>
      <c r="AV161" s="318">
        <f t="shared" si="161"/>
        <v>0</v>
      </c>
      <c r="AW161" s="318">
        <f t="shared" si="187"/>
        <v>0</v>
      </c>
      <c r="AX161" s="318">
        <f t="shared" si="162"/>
        <v>0</v>
      </c>
      <c r="AY161" s="320">
        <f t="shared" si="188"/>
        <v>0</v>
      </c>
      <c r="AZ161" s="321">
        <f t="shared" si="163"/>
        <v>0</v>
      </c>
      <c r="BA161" s="321">
        <f t="shared" si="151"/>
        <v>0</v>
      </c>
      <c r="BB161" s="322">
        <f t="shared" si="164"/>
        <v>0</v>
      </c>
      <c r="BC161" s="323">
        <f t="shared" si="152"/>
        <v>0</v>
      </c>
      <c r="BD161" s="324">
        <f t="shared" si="153"/>
        <v>0</v>
      </c>
      <c r="BE161" s="325">
        <f t="shared" si="189"/>
        <v>0</v>
      </c>
      <c r="BF161" s="325">
        <f t="shared" si="154"/>
        <v>0</v>
      </c>
      <c r="BG161" s="325">
        <f t="shared" si="155"/>
        <v>0</v>
      </c>
      <c r="BH161" s="305">
        <f t="shared" si="156"/>
        <v>0</v>
      </c>
      <c r="BI161" s="298">
        <f t="shared" si="157"/>
        <v>0</v>
      </c>
      <c r="BJ161" s="298">
        <f t="shared" si="190"/>
        <v>0</v>
      </c>
      <c r="BK161" s="298">
        <f t="shared" si="158"/>
        <v>0</v>
      </c>
      <c r="BL161" s="298">
        <f t="shared" si="159"/>
        <v>0</v>
      </c>
    </row>
    <row r="162" spans="1:64" ht="15.75">
      <c r="A162" s="315"/>
      <c r="B162" s="266"/>
      <c r="C162" s="133"/>
      <c r="D162" s="111"/>
      <c r="E162" s="111"/>
      <c r="F162" s="111"/>
      <c r="G162" s="176"/>
      <c r="H162" s="176"/>
      <c r="I162" s="176"/>
      <c r="J162" s="176"/>
      <c r="K162" s="176"/>
      <c r="L162" s="267"/>
      <c r="M162" s="267">
        <f t="shared" si="165"/>
        <v>0</v>
      </c>
      <c r="N162" s="110"/>
      <c r="O162" s="168">
        <f t="shared" si="166"/>
        <v>0</v>
      </c>
      <c r="P162" s="168" t="str">
        <f t="shared" si="167"/>
        <v/>
      </c>
      <c r="Q162" s="107" t="str">
        <f t="shared" si="168"/>
        <v/>
      </c>
      <c r="R162" s="156" t="str">
        <f t="shared" si="169"/>
        <v/>
      </c>
      <c r="S162" s="101" t="str">
        <f t="shared" si="170"/>
        <v/>
      </c>
      <c r="T162" s="102" t="str">
        <f t="shared" si="171"/>
        <v/>
      </c>
      <c r="U162" s="102" t="str">
        <f t="shared" si="172"/>
        <v/>
      </c>
      <c r="V162" s="297">
        <f t="shared" si="142"/>
        <v>0</v>
      </c>
      <c r="W162" s="284"/>
      <c r="X162" s="284"/>
      <c r="Y162" s="299" t="str">
        <f t="shared" si="143"/>
        <v/>
      </c>
      <c r="Z162" s="298">
        <f t="shared" si="144"/>
        <v>0</v>
      </c>
      <c r="AA162" s="298">
        <f t="shared" si="145"/>
        <v>0</v>
      </c>
      <c r="AB162" s="298">
        <f t="shared" si="146"/>
        <v>0</v>
      </c>
      <c r="AC162" s="300">
        <f t="shared" si="147"/>
        <v>0</v>
      </c>
      <c r="AD162" s="300">
        <f t="shared" si="148"/>
        <v>0</v>
      </c>
      <c r="AE162" s="301">
        <f t="shared" si="160"/>
        <v>0</v>
      </c>
      <c r="AF162" s="301">
        <f t="shared" si="173"/>
        <v>0</v>
      </c>
      <c r="AG162" s="298">
        <f t="shared" si="174"/>
        <v>0</v>
      </c>
      <c r="AH162" s="302">
        <f t="shared" si="175"/>
        <v>0</v>
      </c>
      <c r="AI162" s="302">
        <f t="shared" si="176"/>
        <v>0</v>
      </c>
      <c r="AJ162" s="302">
        <f t="shared" si="177"/>
        <v>0</v>
      </c>
      <c r="AK162" s="303">
        <f t="shared" si="149"/>
        <v>0</v>
      </c>
      <c r="AL162" s="302">
        <f t="shared" si="150"/>
        <v>0</v>
      </c>
      <c r="AM162" s="304">
        <f t="shared" si="178"/>
        <v>0</v>
      </c>
      <c r="AN162" s="285">
        <f t="shared" si="179"/>
        <v>0</v>
      </c>
      <c r="AO162" s="303">
        <f t="shared" si="180"/>
        <v>0</v>
      </c>
      <c r="AP162" s="285">
        <f t="shared" si="181"/>
        <v>0</v>
      </c>
      <c r="AQ162" s="285">
        <f t="shared" si="182"/>
        <v>0</v>
      </c>
      <c r="AR162" s="284">
        <f t="shared" si="183"/>
        <v>0</v>
      </c>
      <c r="AS162" s="284">
        <f t="shared" si="184"/>
        <v>0</v>
      </c>
      <c r="AT162" s="284">
        <f t="shared" si="185"/>
        <v>0</v>
      </c>
      <c r="AU162" s="318">
        <f t="shared" si="186"/>
        <v>0</v>
      </c>
      <c r="AV162" s="318">
        <f t="shared" si="161"/>
        <v>0</v>
      </c>
      <c r="AW162" s="318">
        <f t="shared" si="187"/>
        <v>0</v>
      </c>
      <c r="AX162" s="318">
        <f t="shared" si="162"/>
        <v>0</v>
      </c>
      <c r="AY162" s="320">
        <f t="shared" si="188"/>
        <v>0</v>
      </c>
      <c r="AZ162" s="321">
        <f t="shared" si="163"/>
        <v>0</v>
      </c>
      <c r="BA162" s="321">
        <f t="shared" si="151"/>
        <v>0</v>
      </c>
      <c r="BB162" s="322">
        <f t="shared" si="164"/>
        <v>0</v>
      </c>
      <c r="BC162" s="323">
        <f t="shared" si="152"/>
        <v>0</v>
      </c>
      <c r="BD162" s="324">
        <f t="shared" si="153"/>
        <v>0</v>
      </c>
      <c r="BE162" s="325">
        <f t="shared" si="189"/>
        <v>0</v>
      </c>
      <c r="BF162" s="325">
        <f t="shared" si="154"/>
        <v>0</v>
      </c>
      <c r="BG162" s="325">
        <f t="shared" si="155"/>
        <v>0</v>
      </c>
      <c r="BH162" s="305">
        <f t="shared" si="156"/>
        <v>0</v>
      </c>
      <c r="BI162" s="298">
        <f t="shared" si="157"/>
        <v>0</v>
      </c>
      <c r="BJ162" s="298">
        <f t="shared" si="190"/>
        <v>0</v>
      </c>
      <c r="BK162" s="298">
        <f t="shared" si="158"/>
        <v>0</v>
      </c>
      <c r="BL162" s="298">
        <f t="shared" si="159"/>
        <v>0</v>
      </c>
    </row>
    <row r="163" spans="1:64" ht="15.75">
      <c r="A163" s="315"/>
      <c r="B163" s="266"/>
      <c r="C163" s="133"/>
      <c r="D163" s="111"/>
      <c r="E163" s="111"/>
      <c r="F163" s="111"/>
      <c r="G163" s="176"/>
      <c r="H163" s="176"/>
      <c r="I163" s="176"/>
      <c r="J163" s="176"/>
      <c r="K163" s="176"/>
      <c r="L163" s="267"/>
      <c r="M163" s="267">
        <f t="shared" si="165"/>
        <v>0</v>
      </c>
      <c r="N163" s="110"/>
      <c r="O163" s="168">
        <f t="shared" si="166"/>
        <v>0</v>
      </c>
      <c r="P163" s="168" t="str">
        <f t="shared" si="167"/>
        <v/>
      </c>
      <c r="Q163" s="107" t="str">
        <f t="shared" si="168"/>
        <v/>
      </c>
      <c r="R163" s="156" t="str">
        <f t="shared" si="169"/>
        <v/>
      </c>
      <c r="S163" s="101" t="str">
        <f t="shared" si="170"/>
        <v/>
      </c>
      <c r="T163" s="102" t="str">
        <f t="shared" si="171"/>
        <v/>
      </c>
      <c r="U163" s="102" t="str">
        <f t="shared" si="172"/>
        <v/>
      </c>
      <c r="V163" s="297">
        <f t="shared" si="142"/>
        <v>0</v>
      </c>
      <c r="W163" s="284"/>
      <c r="X163" s="284"/>
      <c r="Y163" s="299" t="str">
        <f t="shared" si="143"/>
        <v/>
      </c>
      <c r="Z163" s="298">
        <f t="shared" si="144"/>
        <v>0</v>
      </c>
      <c r="AA163" s="298">
        <f t="shared" si="145"/>
        <v>0</v>
      </c>
      <c r="AB163" s="298">
        <f t="shared" si="146"/>
        <v>0</v>
      </c>
      <c r="AC163" s="300">
        <f t="shared" si="147"/>
        <v>0</v>
      </c>
      <c r="AD163" s="300">
        <f t="shared" si="148"/>
        <v>0</v>
      </c>
      <c r="AE163" s="301">
        <f t="shared" si="160"/>
        <v>0</v>
      </c>
      <c r="AF163" s="301">
        <f t="shared" si="173"/>
        <v>0</v>
      </c>
      <c r="AG163" s="298">
        <f t="shared" si="174"/>
        <v>0</v>
      </c>
      <c r="AH163" s="302">
        <f t="shared" si="175"/>
        <v>0</v>
      </c>
      <c r="AI163" s="302">
        <f t="shared" si="176"/>
        <v>0</v>
      </c>
      <c r="AJ163" s="302">
        <f t="shared" si="177"/>
        <v>0</v>
      </c>
      <c r="AK163" s="303">
        <f t="shared" si="149"/>
        <v>0</v>
      </c>
      <c r="AL163" s="302">
        <f t="shared" si="150"/>
        <v>0</v>
      </c>
      <c r="AM163" s="304">
        <f t="shared" si="178"/>
        <v>0</v>
      </c>
      <c r="AN163" s="285">
        <f t="shared" si="179"/>
        <v>0</v>
      </c>
      <c r="AO163" s="303">
        <f t="shared" si="180"/>
        <v>0</v>
      </c>
      <c r="AP163" s="285">
        <f t="shared" si="181"/>
        <v>0</v>
      </c>
      <c r="AQ163" s="285">
        <f t="shared" si="182"/>
        <v>0</v>
      </c>
      <c r="AR163" s="284">
        <f t="shared" si="183"/>
        <v>0</v>
      </c>
      <c r="AS163" s="284">
        <f t="shared" si="184"/>
        <v>0</v>
      </c>
      <c r="AT163" s="284">
        <f t="shared" si="185"/>
        <v>0</v>
      </c>
      <c r="AU163" s="318">
        <f t="shared" si="186"/>
        <v>0</v>
      </c>
      <c r="AV163" s="318">
        <f t="shared" si="161"/>
        <v>0</v>
      </c>
      <c r="AW163" s="318">
        <f t="shared" si="187"/>
        <v>0</v>
      </c>
      <c r="AX163" s="318">
        <f t="shared" si="162"/>
        <v>0</v>
      </c>
      <c r="AY163" s="320">
        <f t="shared" si="188"/>
        <v>0</v>
      </c>
      <c r="AZ163" s="321">
        <f t="shared" si="163"/>
        <v>0</v>
      </c>
      <c r="BA163" s="321">
        <f t="shared" si="151"/>
        <v>0</v>
      </c>
      <c r="BB163" s="322">
        <f t="shared" si="164"/>
        <v>0</v>
      </c>
      <c r="BC163" s="323">
        <f t="shared" si="152"/>
        <v>0</v>
      </c>
      <c r="BD163" s="324">
        <f t="shared" si="153"/>
        <v>0</v>
      </c>
      <c r="BE163" s="325">
        <f t="shared" si="189"/>
        <v>0</v>
      </c>
      <c r="BF163" s="325">
        <f t="shared" si="154"/>
        <v>0</v>
      </c>
      <c r="BG163" s="325">
        <f t="shared" si="155"/>
        <v>0</v>
      </c>
      <c r="BH163" s="305">
        <f t="shared" si="156"/>
        <v>0</v>
      </c>
      <c r="BI163" s="298">
        <f t="shared" si="157"/>
        <v>0</v>
      </c>
      <c r="BJ163" s="298">
        <f t="shared" si="190"/>
        <v>0</v>
      </c>
      <c r="BK163" s="298">
        <f t="shared" si="158"/>
        <v>0</v>
      </c>
      <c r="BL163" s="298">
        <f t="shared" si="159"/>
        <v>0</v>
      </c>
    </row>
    <row r="164" spans="1:64" ht="15.75">
      <c r="A164" s="315"/>
      <c r="B164" s="266"/>
      <c r="C164" s="133"/>
      <c r="D164" s="111"/>
      <c r="E164" s="111"/>
      <c r="F164" s="111"/>
      <c r="G164" s="176"/>
      <c r="H164" s="176"/>
      <c r="I164" s="176"/>
      <c r="J164" s="176"/>
      <c r="K164" s="176"/>
      <c r="L164" s="267"/>
      <c r="M164" s="267">
        <f t="shared" si="165"/>
        <v>0</v>
      </c>
      <c r="N164" s="110"/>
      <c r="O164" s="168">
        <f t="shared" si="166"/>
        <v>0</v>
      </c>
      <c r="P164" s="168" t="str">
        <f t="shared" si="167"/>
        <v/>
      </c>
      <c r="Q164" s="107" t="str">
        <f t="shared" si="168"/>
        <v/>
      </c>
      <c r="R164" s="156" t="str">
        <f t="shared" si="169"/>
        <v/>
      </c>
      <c r="S164" s="101" t="str">
        <f t="shared" si="170"/>
        <v/>
      </c>
      <c r="T164" s="102" t="str">
        <f t="shared" si="171"/>
        <v/>
      </c>
      <c r="U164" s="102" t="str">
        <f t="shared" si="172"/>
        <v/>
      </c>
      <c r="V164" s="297">
        <f t="shared" si="142"/>
        <v>0</v>
      </c>
      <c r="W164" s="284"/>
      <c r="X164" s="284"/>
      <c r="Y164" s="299" t="str">
        <f t="shared" si="143"/>
        <v/>
      </c>
      <c r="Z164" s="298">
        <f t="shared" si="144"/>
        <v>0</v>
      </c>
      <c r="AA164" s="298">
        <f t="shared" si="145"/>
        <v>0</v>
      </c>
      <c r="AB164" s="298">
        <f t="shared" si="146"/>
        <v>0</v>
      </c>
      <c r="AC164" s="300">
        <f t="shared" si="147"/>
        <v>0</v>
      </c>
      <c r="AD164" s="300">
        <f t="shared" si="148"/>
        <v>0</v>
      </c>
      <c r="AE164" s="301">
        <f t="shared" si="160"/>
        <v>0</v>
      </c>
      <c r="AF164" s="301">
        <f t="shared" si="173"/>
        <v>0</v>
      </c>
      <c r="AG164" s="298">
        <f t="shared" si="174"/>
        <v>0</v>
      </c>
      <c r="AH164" s="302">
        <f t="shared" si="175"/>
        <v>0</v>
      </c>
      <c r="AI164" s="302">
        <f t="shared" si="176"/>
        <v>0</v>
      </c>
      <c r="AJ164" s="302">
        <f t="shared" si="177"/>
        <v>0</v>
      </c>
      <c r="AK164" s="303">
        <f t="shared" si="149"/>
        <v>0</v>
      </c>
      <c r="AL164" s="302">
        <f t="shared" si="150"/>
        <v>0</v>
      </c>
      <c r="AM164" s="304">
        <f t="shared" si="178"/>
        <v>0</v>
      </c>
      <c r="AN164" s="285">
        <f t="shared" si="179"/>
        <v>0</v>
      </c>
      <c r="AO164" s="303">
        <f t="shared" si="180"/>
        <v>0</v>
      </c>
      <c r="AP164" s="285">
        <f t="shared" si="181"/>
        <v>0</v>
      </c>
      <c r="AQ164" s="285">
        <f t="shared" si="182"/>
        <v>0</v>
      </c>
      <c r="AR164" s="284">
        <f t="shared" si="183"/>
        <v>0</v>
      </c>
      <c r="AS164" s="284">
        <f t="shared" si="184"/>
        <v>0</v>
      </c>
      <c r="AT164" s="284">
        <f t="shared" si="185"/>
        <v>0</v>
      </c>
      <c r="AU164" s="318">
        <f t="shared" si="186"/>
        <v>0</v>
      </c>
      <c r="AV164" s="318">
        <f t="shared" si="161"/>
        <v>0</v>
      </c>
      <c r="AW164" s="318">
        <f t="shared" si="187"/>
        <v>0</v>
      </c>
      <c r="AX164" s="318">
        <f t="shared" si="162"/>
        <v>0</v>
      </c>
      <c r="AY164" s="320">
        <f t="shared" si="188"/>
        <v>0</v>
      </c>
      <c r="AZ164" s="321">
        <f t="shared" si="163"/>
        <v>0</v>
      </c>
      <c r="BA164" s="321">
        <f t="shared" si="151"/>
        <v>0</v>
      </c>
      <c r="BB164" s="322">
        <f t="shared" si="164"/>
        <v>0</v>
      </c>
      <c r="BC164" s="323">
        <f t="shared" si="152"/>
        <v>0</v>
      </c>
      <c r="BD164" s="324">
        <f t="shared" si="153"/>
        <v>0</v>
      </c>
      <c r="BE164" s="325">
        <f t="shared" si="189"/>
        <v>0</v>
      </c>
      <c r="BF164" s="325">
        <f t="shared" si="154"/>
        <v>0</v>
      </c>
      <c r="BG164" s="325">
        <f t="shared" si="155"/>
        <v>0</v>
      </c>
      <c r="BH164" s="305">
        <f t="shared" si="156"/>
        <v>0</v>
      </c>
      <c r="BI164" s="298">
        <f t="shared" si="157"/>
        <v>0</v>
      </c>
      <c r="BJ164" s="298">
        <f t="shared" si="190"/>
        <v>0</v>
      </c>
      <c r="BK164" s="298">
        <f t="shared" si="158"/>
        <v>0</v>
      </c>
      <c r="BL164" s="298">
        <f t="shared" si="159"/>
        <v>0</v>
      </c>
    </row>
    <row r="165" spans="1:64" ht="15.75">
      <c r="A165" s="315"/>
      <c r="B165" s="266"/>
      <c r="C165" s="133"/>
      <c r="D165" s="111"/>
      <c r="E165" s="111"/>
      <c r="F165" s="111"/>
      <c r="G165" s="176"/>
      <c r="H165" s="176"/>
      <c r="I165" s="176"/>
      <c r="J165" s="176"/>
      <c r="K165" s="176"/>
      <c r="L165" s="267"/>
      <c r="M165" s="267">
        <f t="shared" si="165"/>
        <v>0</v>
      </c>
      <c r="N165" s="110"/>
      <c r="O165" s="168">
        <f t="shared" si="166"/>
        <v>0</v>
      </c>
      <c r="P165" s="168" t="str">
        <f t="shared" si="167"/>
        <v/>
      </c>
      <c r="Q165" s="107" t="str">
        <f t="shared" si="168"/>
        <v/>
      </c>
      <c r="R165" s="156" t="str">
        <f t="shared" si="169"/>
        <v/>
      </c>
      <c r="S165" s="101" t="str">
        <f t="shared" si="170"/>
        <v/>
      </c>
      <c r="T165" s="102" t="str">
        <f t="shared" si="171"/>
        <v/>
      </c>
      <c r="U165" s="102" t="str">
        <f t="shared" si="172"/>
        <v/>
      </c>
      <c r="V165" s="297">
        <f t="shared" si="142"/>
        <v>0</v>
      </c>
      <c r="W165" s="284"/>
      <c r="X165" s="284"/>
      <c r="Y165" s="299" t="str">
        <f t="shared" si="143"/>
        <v/>
      </c>
      <c r="Z165" s="298">
        <f t="shared" si="144"/>
        <v>0</v>
      </c>
      <c r="AA165" s="298">
        <f t="shared" si="145"/>
        <v>0</v>
      </c>
      <c r="AB165" s="298">
        <f t="shared" si="146"/>
        <v>0</v>
      </c>
      <c r="AC165" s="300">
        <f t="shared" si="147"/>
        <v>0</v>
      </c>
      <c r="AD165" s="300">
        <f t="shared" si="148"/>
        <v>0</v>
      </c>
      <c r="AE165" s="301">
        <f t="shared" si="160"/>
        <v>0</v>
      </c>
      <c r="AF165" s="301">
        <f t="shared" si="173"/>
        <v>0</v>
      </c>
      <c r="AG165" s="298">
        <f t="shared" si="174"/>
        <v>0</v>
      </c>
      <c r="AH165" s="302">
        <f t="shared" si="175"/>
        <v>0</v>
      </c>
      <c r="AI165" s="302">
        <f t="shared" si="176"/>
        <v>0</v>
      </c>
      <c r="AJ165" s="302">
        <f t="shared" si="177"/>
        <v>0</v>
      </c>
      <c r="AK165" s="303">
        <f t="shared" si="149"/>
        <v>0</v>
      </c>
      <c r="AL165" s="302">
        <f t="shared" si="150"/>
        <v>0</v>
      </c>
      <c r="AM165" s="304">
        <f t="shared" si="178"/>
        <v>0</v>
      </c>
      <c r="AN165" s="285">
        <f t="shared" si="179"/>
        <v>0</v>
      </c>
      <c r="AO165" s="303">
        <f t="shared" si="180"/>
        <v>0</v>
      </c>
      <c r="AP165" s="285">
        <f t="shared" si="181"/>
        <v>0</v>
      </c>
      <c r="AQ165" s="285">
        <f t="shared" si="182"/>
        <v>0</v>
      </c>
      <c r="AR165" s="284">
        <f t="shared" si="183"/>
        <v>0</v>
      </c>
      <c r="AS165" s="284">
        <f t="shared" si="184"/>
        <v>0</v>
      </c>
      <c r="AT165" s="284">
        <f t="shared" si="185"/>
        <v>0</v>
      </c>
      <c r="AU165" s="318">
        <f t="shared" si="186"/>
        <v>0</v>
      </c>
      <c r="AV165" s="318">
        <f t="shared" si="161"/>
        <v>0</v>
      </c>
      <c r="AW165" s="318">
        <f t="shared" si="187"/>
        <v>0</v>
      </c>
      <c r="AX165" s="318">
        <f t="shared" si="162"/>
        <v>0</v>
      </c>
      <c r="AY165" s="320">
        <f t="shared" si="188"/>
        <v>0</v>
      </c>
      <c r="AZ165" s="321">
        <f t="shared" si="163"/>
        <v>0</v>
      </c>
      <c r="BA165" s="321">
        <f t="shared" si="151"/>
        <v>0</v>
      </c>
      <c r="BB165" s="322">
        <f t="shared" si="164"/>
        <v>0</v>
      </c>
      <c r="BC165" s="323">
        <f t="shared" si="152"/>
        <v>0</v>
      </c>
      <c r="BD165" s="324">
        <f t="shared" si="153"/>
        <v>0</v>
      </c>
      <c r="BE165" s="325">
        <f t="shared" si="189"/>
        <v>0</v>
      </c>
      <c r="BF165" s="325">
        <f t="shared" si="154"/>
        <v>0</v>
      </c>
      <c r="BG165" s="325">
        <f t="shared" si="155"/>
        <v>0</v>
      </c>
      <c r="BH165" s="305">
        <f t="shared" si="156"/>
        <v>0</v>
      </c>
      <c r="BI165" s="298">
        <f t="shared" si="157"/>
        <v>0</v>
      </c>
      <c r="BJ165" s="298">
        <f t="shared" si="190"/>
        <v>0</v>
      </c>
      <c r="BK165" s="298">
        <f t="shared" si="158"/>
        <v>0</v>
      </c>
      <c r="BL165" s="298">
        <f t="shared" si="159"/>
        <v>0</v>
      </c>
    </row>
    <row r="166" spans="1:64" ht="15.75">
      <c r="A166" s="315"/>
      <c r="B166" s="266"/>
      <c r="C166" s="133"/>
      <c r="D166" s="111"/>
      <c r="E166" s="111"/>
      <c r="F166" s="111"/>
      <c r="G166" s="176"/>
      <c r="H166" s="176"/>
      <c r="I166" s="176"/>
      <c r="J166" s="176"/>
      <c r="K166" s="176"/>
      <c r="L166" s="267"/>
      <c r="M166" s="267">
        <f t="shared" si="165"/>
        <v>0</v>
      </c>
      <c r="N166" s="110"/>
      <c r="O166" s="168">
        <f t="shared" si="166"/>
        <v>0</v>
      </c>
      <c r="P166" s="168" t="str">
        <f t="shared" si="167"/>
        <v/>
      </c>
      <c r="Q166" s="107" t="str">
        <f t="shared" si="168"/>
        <v/>
      </c>
      <c r="R166" s="156" t="str">
        <f t="shared" si="169"/>
        <v/>
      </c>
      <c r="S166" s="101" t="str">
        <f t="shared" si="170"/>
        <v/>
      </c>
      <c r="T166" s="102" t="str">
        <f t="shared" si="171"/>
        <v/>
      </c>
      <c r="U166" s="102" t="str">
        <f t="shared" si="172"/>
        <v/>
      </c>
      <c r="V166" s="297">
        <f t="shared" si="142"/>
        <v>0</v>
      </c>
      <c r="W166" s="284"/>
      <c r="X166" s="284"/>
      <c r="Y166" s="299" t="str">
        <f t="shared" si="143"/>
        <v/>
      </c>
      <c r="Z166" s="298">
        <f t="shared" si="144"/>
        <v>0</v>
      </c>
      <c r="AA166" s="298">
        <f t="shared" si="145"/>
        <v>0</v>
      </c>
      <c r="AB166" s="298">
        <f t="shared" si="146"/>
        <v>0</v>
      </c>
      <c r="AC166" s="300">
        <f t="shared" si="147"/>
        <v>0</v>
      </c>
      <c r="AD166" s="300">
        <f t="shared" si="148"/>
        <v>0</v>
      </c>
      <c r="AE166" s="301">
        <f t="shared" si="160"/>
        <v>0</v>
      </c>
      <c r="AF166" s="301">
        <f t="shared" si="173"/>
        <v>0</v>
      </c>
      <c r="AG166" s="298">
        <f t="shared" si="174"/>
        <v>0</v>
      </c>
      <c r="AH166" s="302">
        <f t="shared" si="175"/>
        <v>0</v>
      </c>
      <c r="AI166" s="302">
        <f t="shared" si="176"/>
        <v>0</v>
      </c>
      <c r="AJ166" s="302">
        <f t="shared" si="177"/>
        <v>0</v>
      </c>
      <c r="AK166" s="303">
        <f t="shared" si="149"/>
        <v>0</v>
      </c>
      <c r="AL166" s="302">
        <f t="shared" si="150"/>
        <v>0</v>
      </c>
      <c r="AM166" s="304">
        <f t="shared" si="178"/>
        <v>0</v>
      </c>
      <c r="AN166" s="285">
        <f t="shared" si="179"/>
        <v>0</v>
      </c>
      <c r="AO166" s="303">
        <f t="shared" si="180"/>
        <v>0</v>
      </c>
      <c r="AP166" s="285">
        <f t="shared" si="181"/>
        <v>0</v>
      </c>
      <c r="AQ166" s="285">
        <f t="shared" si="182"/>
        <v>0</v>
      </c>
      <c r="AR166" s="284">
        <f t="shared" si="183"/>
        <v>0</v>
      </c>
      <c r="AS166" s="284">
        <f t="shared" si="184"/>
        <v>0</v>
      </c>
      <c r="AT166" s="284">
        <f t="shared" si="185"/>
        <v>0</v>
      </c>
      <c r="AU166" s="318">
        <f t="shared" si="186"/>
        <v>0</v>
      </c>
      <c r="AV166" s="318">
        <f t="shared" si="161"/>
        <v>0</v>
      </c>
      <c r="AW166" s="318">
        <f t="shared" si="187"/>
        <v>0</v>
      </c>
      <c r="AX166" s="318">
        <f t="shared" si="162"/>
        <v>0</v>
      </c>
      <c r="AY166" s="320">
        <f t="shared" si="188"/>
        <v>0</v>
      </c>
      <c r="AZ166" s="321">
        <f t="shared" si="163"/>
        <v>0</v>
      </c>
      <c r="BA166" s="321">
        <f t="shared" si="151"/>
        <v>0</v>
      </c>
      <c r="BB166" s="322">
        <f t="shared" si="164"/>
        <v>0</v>
      </c>
      <c r="BC166" s="323">
        <f t="shared" si="152"/>
        <v>0</v>
      </c>
      <c r="BD166" s="324">
        <f t="shared" si="153"/>
        <v>0</v>
      </c>
      <c r="BE166" s="325">
        <f t="shared" si="189"/>
        <v>0</v>
      </c>
      <c r="BF166" s="325">
        <f t="shared" si="154"/>
        <v>0</v>
      </c>
      <c r="BG166" s="325">
        <f t="shared" si="155"/>
        <v>0</v>
      </c>
      <c r="BH166" s="305">
        <f t="shared" si="156"/>
        <v>0</v>
      </c>
      <c r="BI166" s="298">
        <f t="shared" si="157"/>
        <v>0</v>
      </c>
      <c r="BJ166" s="298">
        <f t="shared" si="190"/>
        <v>0</v>
      </c>
      <c r="BK166" s="298">
        <f t="shared" si="158"/>
        <v>0</v>
      </c>
      <c r="BL166" s="298">
        <f t="shared" si="159"/>
        <v>0</v>
      </c>
    </row>
    <row r="167" spans="1:64" ht="15.75">
      <c r="A167" s="315"/>
      <c r="B167" s="266"/>
      <c r="C167" s="133"/>
      <c r="D167" s="111"/>
      <c r="E167" s="111"/>
      <c r="F167" s="111"/>
      <c r="G167" s="176"/>
      <c r="H167" s="176"/>
      <c r="I167" s="176"/>
      <c r="J167" s="176"/>
      <c r="K167" s="176"/>
      <c r="L167" s="267"/>
      <c r="M167" s="267">
        <f t="shared" si="165"/>
        <v>0</v>
      </c>
      <c r="N167" s="110"/>
      <c r="O167" s="168">
        <f t="shared" si="166"/>
        <v>0</v>
      </c>
      <c r="P167" s="168" t="str">
        <f t="shared" si="167"/>
        <v/>
      </c>
      <c r="Q167" s="107" t="str">
        <f t="shared" si="168"/>
        <v/>
      </c>
      <c r="R167" s="156" t="str">
        <f t="shared" si="169"/>
        <v/>
      </c>
      <c r="S167" s="101" t="str">
        <f t="shared" si="170"/>
        <v/>
      </c>
      <c r="T167" s="102" t="str">
        <f t="shared" si="171"/>
        <v/>
      </c>
      <c r="U167" s="102" t="str">
        <f t="shared" si="172"/>
        <v/>
      </c>
      <c r="V167" s="297">
        <f t="shared" si="142"/>
        <v>0</v>
      </c>
      <c r="W167" s="284"/>
      <c r="X167" s="284"/>
      <c r="Y167" s="299" t="str">
        <f t="shared" si="143"/>
        <v/>
      </c>
      <c r="Z167" s="298">
        <f t="shared" si="144"/>
        <v>0</v>
      </c>
      <c r="AA167" s="298">
        <f t="shared" si="145"/>
        <v>0</v>
      </c>
      <c r="AB167" s="298">
        <f t="shared" si="146"/>
        <v>0</v>
      </c>
      <c r="AC167" s="300">
        <f t="shared" si="147"/>
        <v>0</v>
      </c>
      <c r="AD167" s="300">
        <f t="shared" si="148"/>
        <v>0</v>
      </c>
      <c r="AE167" s="301">
        <f t="shared" si="160"/>
        <v>0</v>
      </c>
      <c r="AF167" s="301">
        <f t="shared" si="173"/>
        <v>0</v>
      </c>
      <c r="AG167" s="298">
        <f t="shared" si="174"/>
        <v>0</v>
      </c>
      <c r="AH167" s="302">
        <f t="shared" si="175"/>
        <v>0</v>
      </c>
      <c r="AI167" s="302">
        <f t="shared" si="176"/>
        <v>0</v>
      </c>
      <c r="AJ167" s="302">
        <f t="shared" si="177"/>
        <v>0</v>
      </c>
      <c r="AK167" s="303">
        <f t="shared" si="149"/>
        <v>0</v>
      </c>
      <c r="AL167" s="302">
        <f t="shared" si="150"/>
        <v>0</v>
      </c>
      <c r="AM167" s="304">
        <f t="shared" si="178"/>
        <v>0</v>
      </c>
      <c r="AN167" s="285">
        <f t="shared" si="179"/>
        <v>0</v>
      </c>
      <c r="AO167" s="303">
        <f t="shared" si="180"/>
        <v>0</v>
      </c>
      <c r="AP167" s="285">
        <f t="shared" si="181"/>
        <v>0</v>
      </c>
      <c r="AQ167" s="285">
        <f t="shared" si="182"/>
        <v>0</v>
      </c>
      <c r="AR167" s="284">
        <f t="shared" si="183"/>
        <v>0</v>
      </c>
      <c r="AS167" s="284">
        <f t="shared" si="184"/>
        <v>0</v>
      </c>
      <c r="AT167" s="284">
        <f t="shared" si="185"/>
        <v>0</v>
      </c>
      <c r="AU167" s="318">
        <f t="shared" si="186"/>
        <v>0</v>
      </c>
      <c r="AV167" s="318">
        <f t="shared" si="161"/>
        <v>0</v>
      </c>
      <c r="AW167" s="318">
        <f t="shared" si="187"/>
        <v>0</v>
      </c>
      <c r="AX167" s="318">
        <f t="shared" si="162"/>
        <v>0</v>
      </c>
      <c r="AY167" s="320">
        <f t="shared" si="188"/>
        <v>0</v>
      </c>
      <c r="AZ167" s="321">
        <f t="shared" si="163"/>
        <v>0</v>
      </c>
      <c r="BA167" s="321">
        <f t="shared" si="151"/>
        <v>0</v>
      </c>
      <c r="BB167" s="322">
        <f t="shared" si="164"/>
        <v>0</v>
      </c>
      <c r="BC167" s="323">
        <f t="shared" si="152"/>
        <v>0</v>
      </c>
      <c r="BD167" s="324">
        <f t="shared" si="153"/>
        <v>0</v>
      </c>
      <c r="BE167" s="325">
        <f t="shared" si="189"/>
        <v>0</v>
      </c>
      <c r="BF167" s="325">
        <f t="shared" si="154"/>
        <v>0</v>
      </c>
      <c r="BG167" s="325">
        <f t="shared" si="155"/>
        <v>0</v>
      </c>
      <c r="BH167" s="305">
        <f t="shared" si="156"/>
        <v>0</v>
      </c>
      <c r="BI167" s="298">
        <f t="shared" si="157"/>
        <v>0</v>
      </c>
      <c r="BJ167" s="298">
        <f t="shared" si="190"/>
        <v>0</v>
      </c>
      <c r="BK167" s="298">
        <f t="shared" si="158"/>
        <v>0</v>
      </c>
      <c r="BL167" s="298">
        <f t="shared" si="159"/>
        <v>0</v>
      </c>
    </row>
    <row r="168" spans="1:64" ht="15.75">
      <c r="A168" s="315"/>
      <c r="B168" s="266"/>
      <c r="C168" s="133"/>
      <c r="D168" s="111"/>
      <c r="E168" s="111"/>
      <c r="F168" s="111"/>
      <c r="G168" s="176"/>
      <c r="H168" s="176"/>
      <c r="I168" s="176"/>
      <c r="J168" s="176"/>
      <c r="K168" s="176"/>
      <c r="L168" s="267"/>
      <c r="M168" s="267">
        <f t="shared" si="165"/>
        <v>0</v>
      </c>
      <c r="N168" s="110"/>
      <c r="O168" s="168">
        <f t="shared" si="166"/>
        <v>0</v>
      </c>
      <c r="P168" s="168" t="str">
        <f t="shared" si="167"/>
        <v/>
      </c>
      <c r="Q168" s="107" t="str">
        <f t="shared" si="168"/>
        <v/>
      </c>
      <c r="R168" s="156" t="str">
        <f t="shared" si="169"/>
        <v/>
      </c>
      <c r="S168" s="101" t="str">
        <f t="shared" si="170"/>
        <v/>
      </c>
      <c r="T168" s="102" t="str">
        <f t="shared" si="171"/>
        <v/>
      </c>
      <c r="U168" s="102" t="str">
        <f t="shared" si="172"/>
        <v/>
      </c>
      <c r="V168" s="297">
        <f t="shared" si="142"/>
        <v>0</v>
      </c>
      <c r="W168" s="284"/>
      <c r="X168" s="284"/>
      <c r="Y168" s="299" t="str">
        <f t="shared" si="143"/>
        <v/>
      </c>
      <c r="Z168" s="298">
        <f t="shared" si="144"/>
        <v>0</v>
      </c>
      <c r="AA168" s="298">
        <f t="shared" si="145"/>
        <v>0</v>
      </c>
      <c r="AB168" s="298">
        <f t="shared" si="146"/>
        <v>0</v>
      </c>
      <c r="AC168" s="300">
        <f t="shared" si="147"/>
        <v>0</v>
      </c>
      <c r="AD168" s="300">
        <f t="shared" si="148"/>
        <v>0</v>
      </c>
      <c r="AE168" s="301">
        <f t="shared" si="160"/>
        <v>0</v>
      </c>
      <c r="AF168" s="301">
        <f t="shared" si="173"/>
        <v>0</v>
      </c>
      <c r="AG168" s="298">
        <f t="shared" si="174"/>
        <v>0</v>
      </c>
      <c r="AH168" s="302">
        <f t="shared" si="175"/>
        <v>0</v>
      </c>
      <c r="AI168" s="302">
        <f t="shared" si="176"/>
        <v>0</v>
      </c>
      <c r="AJ168" s="302">
        <f t="shared" si="177"/>
        <v>0</v>
      </c>
      <c r="AK168" s="303">
        <f t="shared" si="149"/>
        <v>0</v>
      </c>
      <c r="AL168" s="302">
        <f t="shared" si="150"/>
        <v>0</v>
      </c>
      <c r="AM168" s="304">
        <f t="shared" si="178"/>
        <v>0</v>
      </c>
      <c r="AN168" s="285">
        <f t="shared" si="179"/>
        <v>0</v>
      </c>
      <c r="AO168" s="303">
        <f t="shared" si="180"/>
        <v>0</v>
      </c>
      <c r="AP168" s="285">
        <f t="shared" si="181"/>
        <v>0</v>
      </c>
      <c r="AQ168" s="285">
        <f t="shared" si="182"/>
        <v>0</v>
      </c>
      <c r="AR168" s="284">
        <f t="shared" si="183"/>
        <v>0</v>
      </c>
      <c r="AS168" s="284">
        <f t="shared" si="184"/>
        <v>0</v>
      </c>
      <c r="AT168" s="284">
        <f t="shared" si="185"/>
        <v>0</v>
      </c>
      <c r="AU168" s="318">
        <f t="shared" si="186"/>
        <v>0</v>
      </c>
      <c r="AV168" s="318">
        <f t="shared" si="161"/>
        <v>0</v>
      </c>
      <c r="AW168" s="318">
        <f t="shared" si="187"/>
        <v>0</v>
      </c>
      <c r="AX168" s="318">
        <f t="shared" si="162"/>
        <v>0</v>
      </c>
      <c r="AY168" s="320">
        <f t="shared" si="188"/>
        <v>0</v>
      </c>
      <c r="AZ168" s="321">
        <f t="shared" si="163"/>
        <v>0</v>
      </c>
      <c r="BA168" s="321">
        <f t="shared" si="151"/>
        <v>0</v>
      </c>
      <c r="BB168" s="322">
        <f t="shared" si="164"/>
        <v>0</v>
      </c>
      <c r="BC168" s="323">
        <f t="shared" si="152"/>
        <v>0</v>
      </c>
      <c r="BD168" s="324">
        <f t="shared" si="153"/>
        <v>0</v>
      </c>
      <c r="BE168" s="325">
        <f t="shared" si="189"/>
        <v>0</v>
      </c>
      <c r="BF168" s="325">
        <f t="shared" si="154"/>
        <v>0</v>
      </c>
      <c r="BG168" s="325">
        <f t="shared" si="155"/>
        <v>0</v>
      </c>
      <c r="BH168" s="305">
        <f t="shared" si="156"/>
        <v>0</v>
      </c>
      <c r="BI168" s="298">
        <f t="shared" si="157"/>
        <v>0</v>
      </c>
      <c r="BJ168" s="298">
        <f t="shared" si="190"/>
        <v>0</v>
      </c>
      <c r="BK168" s="298">
        <f t="shared" si="158"/>
        <v>0</v>
      </c>
      <c r="BL168" s="298">
        <f t="shared" si="159"/>
        <v>0</v>
      </c>
    </row>
    <row r="169" spans="1:64" ht="15.75">
      <c r="A169" s="315"/>
      <c r="B169" s="266"/>
      <c r="C169" s="133"/>
      <c r="D169" s="111"/>
      <c r="E169" s="111"/>
      <c r="F169" s="111"/>
      <c r="G169" s="176"/>
      <c r="H169" s="176"/>
      <c r="I169" s="176"/>
      <c r="J169" s="176"/>
      <c r="K169" s="176"/>
      <c r="L169" s="267"/>
      <c r="M169" s="267">
        <f t="shared" si="165"/>
        <v>0</v>
      </c>
      <c r="N169" s="110"/>
      <c r="O169" s="168">
        <f t="shared" si="166"/>
        <v>0</v>
      </c>
      <c r="P169" s="168" t="str">
        <f t="shared" si="167"/>
        <v/>
      </c>
      <c r="Q169" s="107" t="str">
        <f t="shared" si="168"/>
        <v/>
      </c>
      <c r="R169" s="156" t="str">
        <f t="shared" si="169"/>
        <v/>
      </c>
      <c r="S169" s="101" t="str">
        <f t="shared" si="170"/>
        <v/>
      </c>
      <c r="T169" s="102" t="str">
        <f t="shared" si="171"/>
        <v/>
      </c>
      <c r="U169" s="102" t="str">
        <f t="shared" si="172"/>
        <v/>
      </c>
      <c r="V169" s="297">
        <f t="shared" si="142"/>
        <v>0</v>
      </c>
      <c r="W169" s="284"/>
      <c r="X169" s="284"/>
      <c r="Y169" s="299" t="str">
        <f t="shared" si="143"/>
        <v/>
      </c>
      <c r="Z169" s="298">
        <f t="shared" si="144"/>
        <v>0</v>
      </c>
      <c r="AA169" s="298">
        <f t="shared" si="145"/>
        <v>0</v>
      </c>
      <c r="AB169" s="298">
        <f t="shared" si="146"/>
        <v>0</v>
      </c>
      <c r="AC169" s="300">
        <f t="shared" si="147"/>
        <v>0</v>
      </c>
      <c r="AD169" s="300">
        <f t="shared" si="148"/>
        <v>0</v>
      </c>
      <c r="AE169" s="301">
        <f t="shared" si="160"/>
        <v>0</v>
      </c>
      <c r="AF169" s="301">
        <f t="shared" si="173"/>
        <v>0</v>
      </c>
      <c r="AG169" s="298">
        <f t="shared" si="174"/>
        <v>0</v>
      </c>
      <c r="AH169" s="302">
        <f t="shared" si="175"/>
        <v>0</v>
      </c>
      <c r="AI169" s="302">
        <f t="shared" si="176"/>
        <v>0</v>
      </c>
      <c r="AJ169" s="302">
        <f t="shared" si="177"/>
        <v>0</v>
      </c>
      <c r="AK169" s="303">
        <f t="shared" si="149"/>
        <v>0</v>
      </c>
      <c r="AL169" s="302">
        <f t="shared" si="150"/>
        <v>0</v>
      </c>
      <c r="AM169" s="304">
        <f t="shared" si="178"/>
        <v>0</v>
      </c>
      <c r="AN169" s="285">
        <f t="shared" si="179"/>
        <v>0</v>
      </c>
      <c r="AO169" s="303">
        <f t="shared" si="180"/>
        <v>0</v>
      </c>
      <c r="AP169" s="285">
        <f t="shared" si="181"/>
        <v>0</v>
      </c>
      <c r="AQ169" s="285">
        <f t="shared" si="182"/>
        <v>0</v>
      </c>
      <c r="AR169" s="284">
        <f t="shared" si="183"/>
        <v>0</v>
      </c>
      <c r="AS169" s="284">
        <f t="shared" si="184"/>
        <v>0</v>
      </c>
      <c r="AT169" s="284">
        <f t="shared" si="185"/>
        <v>0</v>
      </c>
      <c r="AU169" s="318">
        <f t="shared" si="186"/>
        <v>0</v>
      </c>
      <c r="AV169" s="318">
        <f t="shared" si="161"/>
        <v>0</v>
      </c>
      <c r="AW169" s="318">
        <f t="shared" si="187"/>
        <v>0</v>
      </c>
      <c r="AX169" s="318">
        <f t="shared" si="162"/>
        <v>0</v>
      </c>
      <c r="AY169" s="320">
        <f t="shared" si="188"/>
        <v>0</v>
      </c>
      <c r="AZ169" s="321">
        <f t="shared" si="163"/>
        <v>0</v>
      </c>
      <c r="BA169" s="321">
        <f t="shared" si="151"/>
        <v>0</v>
      </c>
      <c r="BB169" s="322">
        <f t="shared" si="164"/>
        <v>0</v>
      </c>
      <c r="BC169" s="323">
        <f t="shared" si="152"/>
        <v>0</v>
      </c>
      <c r="BD169" s="324">
        <f t="shared" si="153"/>
        <v>0</v>
      </c>
      <c r="BE169" s="325">
        <f t="shared" si="189"/>
        <v>0</v>
      </c>
      <c r="BF169" s="325">
        <f t="shared" si="154"/>
        <v>0</v>
      </c>
      <c r="BG169" s="325">
        <f t="shared" si="155"/>
        <v>0</v>
      </c>
      <c r="BH169" s="305">
        <f t="shared" si="156"/>
        <v>0</v>
      </c>
      <c r="BI169" s="298">
        <f t="shared" si="157"/>
        <v>0</v>
      </c>
      <c r="BJ169" s="298">
        <f t="shared" si="190"/>
        <v>0</v>
      </c>
      <c r="BK169" s="298">
        <f t="shared" si="158"/>
        <v>0</v>
      </c>
      <c r="BL169" s="298">
        <f t="shared" si="159"/>
        <v>0</v>
      </c>
    </row>
    <row r="170" spans="1:64" ht="15.75">
      <c r="A170" s="315"/>
      <c r="B170" s="266"/>
      <c r="C170" s="133"/>
      <c r="D170" s="111"/>
      <c r="E170" s="111"/>
      <c r="F170" s="111"/>
      <c r="G170" s="176"/>
      <c r="H170" s="176"/>
      <c r="I170" s="176"/>
      <c r="J170" s="176"/>
      <c r="K170" s="176"/>
      <c r="L170" s="267"/>
      <c r="M170" s="267">
        <f t="shared" si="165"/>
        <v>0</v>
      </c>
      <c r="N170" s="110"/>
      <c r="O170" s="168">
        <f t="shared" si="166"/>
        <v>0</v>
      </c>
      <c r="P170" s="168" t="str">
        <f t="shared" si="167"/>
        <v/>
      </c>
      <c r="Q170" s="107" t="str">
        <f t="shared" si="168"/>
        <v/>
      </c>
      <c r="R170" s="156" t="str">
        <f t="shared" si="169"/>
        <v/>
      </c>
      <c r="S170" s="101" t="str">
        <f t="shared" si="170"/>
        <v/>
      </c>
      <c r="T170" s="102" t="str">
        <f t="shared" si="171"/>
        <v/>
      </c>
      <c r="U170" s="102" t="str">
        <f t="shared" si="172"/>
        <v/>
      </c>
      <c r="V170" s="297">
        <f t="shared" si="142"/>
        <v>0</v>
      </c>
      <c r="W170" s="284"/>
      <c r="X170" s="284"/>
      <c r="Y170" s="299" t="str">
        <f t="shared" si="143"/>
        <v/>
      </c>
      <c r="Z170" s="298">
        <f t="shared" si="144"/>
        <v>0</v>
      </c>
      <c r="AA170" s="298">
        <f t="shared" si="145"/>
        <v>0</v>
      </c>
      <c r="AB170" s="298">
        <f t="shared" si="146"/>
        <v>0</v>
      </c>
      <c r="AC170" s="300">
        <f t="shared" si="147"/>
        <v>0</v>
      </c>
      <c r="AD170" s="300">
        <f t="shared" si="148"/>
        <v>0</v>
      </c>
      <c r="AE170" s="301">
        <f t="shared" si="160"/>
        <v>0</v>
      </c>
      <c r="AF170" s="301">
        <f t="shared" si="173"/>
        <v>0</v>
      </c>
      <c r="AG170" s="298">
        <f t="shared" si="174"/>
        <v>0</v>
      </c>
      <c r="AH170" s="302">
        <f t="shared" si="175"/>
        <v>0</v>
      </c>
      <c r="AI170" s="302">
        <f t="shared" si="176"/>
        <v>0</v>
      </c>
      <c r="AJ170" s="302">
        <f t="shared" si="177"/>
        <v>0</v>
      </c>
      <c r="AK170" s="303">
        <f t="shared" si="149"/>
        <v>0</v>
      </c>
      <c r="AL170" s="302">
        <f t="shared" si="150"/>
        <v>0</v>
      </c>
      <c r="AM170" s="304">
        <f t="shared" si="178"/>
        <v>0</v>
      </c>
      <c r="AN170" s="285">
        <f t="shared" si="179"/>
        <v>0</v>
      </c>
      <c r="AO170" s="303">
        <f t="shared" si="180"/>
        <v>0</v>
      </c>
      <c r="AP170" s="285">
        <f t="shared" si="181"/>
        <v>0</v>
      </c>
      <c r="AQ170" s="285">
        <f t="shared" si="182"/>
        <v>0</v>
      </c>
      <c r="AR170" s="284">
        <f t="shared" si="183"/>
        <v>0</v>
      </c>
      <c r="AS170" s="284">
        <f t="shared" si="184"/>
        <v>0</v>
      </c>
      <c r="AT170" s="284">
        <f t="shared" si="185"/>
        <v>0</v>
      </c>
      <c r="AU170" s="318">
        <f t="shared" si="186"/>
        <v>0</v>
      </c>
      <c r="AV170" s="318">
        <f t="shared" si="161"/>
        <v>0</v>
      </c>
      <c r="AW170" s="318">
        <f t="shared" si="187"/>
        <v>0</v>
      </c>
      <c r="AX170" s="318">
        <f t="shared" si="162"/>
        <v>0</v>
      </c>
      <c r="AY170" s="320">
        <f t="shared" si="188"/>
        <v>0</v>
      </c>
      <c r="AZ170" s="321">
        <f t="shared" si="163"/>
        <v>0</v>
      </c>
      <c r="BA170" s="321">
        <f t="shared" si="151"/>
        <v>0</v>
      </c>
      <c r="BB170" s="322">
        <f t="shared" si="164"/>
        <v>0</v>
      </c>
      <c r="BC170" s="323">
        <f t="shared" si="152"/>
        <v>0</v>
      </c>
      <c r="BD170" s="324">
        <f t="shared" si="153"/>
        <v>0</v>
      </c>
      <c r="BE170" s="325">
        <f t="shared" si="189"/>
        <v>0</v>
      </c>
      <c r="BF170" s="325">
        <f t="shared" si="154"/>
        <v>0</v>
      </c>
      <c r="BG170" s="325">
        <f t="shared" si="155"/>
        <v>0</v>
      </c>
      <c r="BH170" s="305">
        <f t="shared" si="156"/>
        <v>0</v>
      </c>
      <c r="BI170" s="298">
        <f t="shared" si="157"/>
        <v>0</v>
      </c>
      <c r="BJ170" s="298">
        <f t="shared" si="190"/>
        <v>0</v>
      </c>
      <c r="BK170" s="298">
        <f t="shared" si="158"/>
        <v>0</v>
      </c>
      <c r="BL170" s="298">
        <f t="shared" si="159"/>
        <v>0</v>
      </c>
    </row>
    <row r="171" spans="1:64" ht="15.75">
      <c r="A171" s="315"/>
      <c r="B171" s="266"/>
      <c r="C171" s="133"/>
      <c r="D171" s="111"/>
      <c r="E171" s="111"/>
      <c r="F171" s="111"/>
      <c r="G171" s="176"/>
      <c r="H171" s="176"/>
      <c r="I171" s="176"/>
      <c r="J171" s="176"/>
      <c r="K171" s="176"/>
      <c r="L171" s="267"/>
      <c r="M171" s="267">
        <f t="shared" si="165"/>
        <v>0</v>
      </c>
      <c r="N171" s="110"/>
      <c r="O171" s="168">
        <f t="shared" si="166"/>
        <v>0</v>
      </c>
      <c r="P171" s="168" t="str">
        <f t="shared" si="167"/>
        <v/>
      </c>
      <c r="Q171" s="107" t="str">
        <f t="shared" si="168"/>
        <v/>
      </c>
      <c r="R171" s="156" t="str">
        <f t="shared" si="169"/>
        <v/>
      </c>
      <c r="S171" s="101" t="str">
        <f t="shared" si="170"/>
        <v/>
      </c>
      <c r="T171" s="102" t="str">
        <f t="shared" si="171"/>
        <v/>
      </c>
      <c r="U171" s="102" t="str">
        <f t="shared" si="172"/>
        <v/>
      </c>
      <c r="V171" s="297">
        <f t="shared" si="142"/>
        <v>0</v>
      </c>
      <c r="W171" s="284"/>
      <c r="X171" s="284"/>
      <c r="Y171" s="299" t="str">
        <f t="shared" si="143"/>
        <v/>
      </c>
      <c r="Z171" s="298">
        <f t="shared" si="144"/>
        <v>0</v>
      </c>
      <c r="AA171" s="298">
        <f t="shared" si="145"/>
        <v>0</v>
      </c>
      <c r="AB171" s="298">
        <f t="shared" si="146"/>
        <v>0</v>
      </c>
      <c r="AC171" s="300">
        <f t="shared" si="147"/>
        <v>0</v>
      </c>
      <c r="AD171" s="300">
        <f t="shared" si="148"/>
        <v>0</v>
      </c>
      <c r="AE171" s="301">
        <f t="shared" si="160"/>
        <v>0</v>
      </c>
      <c r="AF171" s="301">
        <f t="shared" si="173"/>
        <v>0</v>
      </c>
      <c r="AG171" s="298">
        <f t="shared" si="174"/>
        <v>0</v>
      </c>
      <c r="AH171" s="302">
        <f t="shared" si="175"/>
        <v>0</v>
      </c>
      <c r="AI171" s="302">
        <f t="shared" si="176"/>
        <v>0</v>
      </c>
      <c r="AJ171" s="302">
        <f t="shared" si="177"/>
        <v>0</v>
      </c>
      <c r="AK171" s="303">
        <f t="shared" si="149"/>
        <v>0</v>
      </c>
      <c r="AL171" s="302">
        <f t="shared" si="150"/>
        <v>0</v>
      </c>
      <c r="AM171" s="304">
        <f t="shared" si="178"/>
        <v>0</v>
      </c>
      <c r="AN171" s="285">
        <f t="shared" si="179"/>
        <v>0</v>
      </c>
      <c r="AO171" s="303">
        <f t="shared" si="180"/>
        <v>0</v>
      </c>
      <c r="AP171" s="285">
        <f t="shared" si="181"/>
        <v>0</v>
      </c>
      <c r="AQ171" s="285">
        <f t="shared" si="182"/>
        <v>0</v>
      </c>
      <c r="AR171" s="284">
        <f t="shared" si="183"/>
        <v>0</v>
      </c>
      <c r="AS171" s="284">
        <f t="shared" si="184"/>
        <v>0</v>
      </c>
      <c r="AT171" s="284">
        <f t="shared" si="185"/>
        <v>0</v>
      </c>
      <c r="AU171" s="318">
        <f t="shared" si="186"/>
        <v>0</v>
      </c>
      <c r="AV171" s="318">
        <f t="shared" si="161"/>
        <v>0</v>
      </c>
      <c r="AW171" s="318">
        <f t="shared" si="187"/>
        <v>0</v>
      </c>
      <c r="AX171" s="318">
        <f t="shared" si="162"/>
        <v>0</v>
      </c>
      <c r="AY171" s="320">
        <f t="shared" si="188"/>
        <v>0</v>
      </c>
      <c r="AZ171" s="321">
        <f t="shared" si="163"/>
        <v>0</v>
      </c>
      <c r="BA171" s="321">
        <f t="shared" si="151"/>
        <v>0</v>
      </c>
      <c r="BB171" s="322">
        <f t="shared" si="164"/>
        <v>0</v>
      </c>
      <c r="BC171" s="323">
        <f t="shared" si="152"/>
        <v>0</v>
      </c>
      <c r="BD171" s="324">
        <f t="shared" si="153"/>
        <v>0</v>
      </c>
      <c r="BE171" s="325">
        <f t="shared" si="189"/>
        <v>0</v>
      </c>
      <c r="BF171" s="325">
        <f t="shared" si="154"/>
        <v>0</v>
      </c>
      <c r="BG171" s="325">
        <f t="shared" si="155"/>
        <v>0</v>
      </c>
      <c r="BH171" s="305">
        <f t="shared" si="156"/>
        <v>0</v>
      </c>
      <c r="BI171" s="298">
        <f t="shared" si="157"/>
        <v>0</v>
      </c>
      <c r="BJ171" s="298">
        <f t="shared" si="190"/>
        <v>0</v>
      </c>
      <c r="BK171" s="298">
        <f t="shared" si="158"/>
        <v>0</v>
      </c>
      <c r="BL171" s="298">
        <f t="shared" si="159"/>
        <v>0</v>
      </c>
    </row>
    <row r="172" spans="1:64" ht="15.75">
      <c r="A172" s="315"/>
      <c r="B172" s="266"/>
      <c r="C172" s="133"/>
      <c r="D172" s="111"/>
      <c r="E172" s="111"/>
      <c r="F172" s="111"/>
      <c r="G172" s="176"/>
      <c r="H172" s="176"/>
      <c r="I172" s="176"/>
      <c r="J172" s="176"/>
      <c r="K172" s="176"/>
      <c r="L172" s="267"/>
      <c r="M172" s="267">
        <f t="shared" si="165"/>
        <v>0</v>
      </c>
      <c r="N172" s="110"/>
      <c r="O172" s="168">
        <f t="shared" si="166"/>
        <v>0</v>
      </c>
      <c r="P172" s="168" t="str">
        <f t="shared" si="167"/>
        <v/>
      </c>
      <c r="Q172" s="107" t="str">
        <f t="shared" si="168"/>
        <v/>
      </c>
      <c r="R172" s="156" t="str">
        <f t="shared" si="169"/>
        <v/>
      </c>
      <c r="S172" s="101" t="str">
        <f t="shared" si="170"/>
        <v/>
      </c>
      <c r="T172" s="102" t="str">
        <f t="shared" si="171"/>
        <v/>
      </c>
      <c r="U172" s="102" t="str">
        <f t="shared" si="172"/>
        <v/>
      </c>
      <c r="V172" s="297">
        <f t="shared" si="142"/>
        <v>0</v>
      </c>
      <c r="W172" s="284"/>
      <c r="X172" s="284"/>
      <c r="Y172" s="299" t="str">
        <f t="shared" si="143"/>
        <v/>
      </c>
      <c r="Z172" s="298">
        <f t="shared" si="144"/>
        <v>0</v>
      </c>
      <c r="AA172" s="298">
        <f t="shared" si="145"/>
        <v>0</v>
      </c>
      <c r="AB172" s="298">
        <f t="shared" si="146"/>
        <v>0</v>
      </c>
      <c r="AC172" s="300">
        <f t="shared" si="147"/>
        <v>0</v>
      </c>
      <c r="AD172" s="300">
        <f t="shared" si="148"/>
        <v>0</v>
      </c>
      <c r="AE172" s="301">
        <f t="shared" si="160"/>
        <v>0</v>
      </c>
      <c r="AF172" s="301">
        <f t="shared" si="173"/>
        <v>0</v>
      </c>
      <c r="AG172" s="298">
        <f t="shared" si="174"/>
        <v>0</v>
      </c>
      <c r="AH172" s="302">
        <f t="shared" si="175"/>
        <v>0</v>
      </c>
      <c r="AI172" s="302">
        <f t="shared" si="176"/>
        <v>0</v>
      </c>
      <c r="AJ172" s="302">
        <f t="shared" si="177"/>
        <v>0</v>
      </c>
      <c r="AK172" s="303">
        <f t="shared" si="149"/>
        <v>0</v>
      </c>
      <c r="AL172" s="302">
        <f t="shared" si="150"/>
        <v>0</v>
      </c>
      <c r="AM172" s="304">
        <f t="shared" si="178"/>
        <v>0</v>
      </c>
      <c r="AN172" s="285">
        <f t="shared" si="179"/>
        <v>0</v>
      </c>
      <c r="AO172" s="303">
        <f t="shared" si="180"/>
        <v>0</v>
      </c>
      <c r="AP172" s="285">
        <f t="shared" si="181"/>
        <v>0</v>
      </c>
      <c r="AQ172" s="285">
        <f t="shared" si="182"/>
        <v>0</v>
      </c>
      <c r="AR172" s="284">
        <f t="shared" si="183"/>
        <v>0</v>
      </c>
      <c r="AS172" s="284">
        <f t="shared" si="184"/>
        <v>0</v>
      </c>
      <c r="AT172" s="284">
        <f t="shared" si="185"/>
        <v>0</v>
      </c>
      <c r="AU172" s="318">
        <f t="shared" si="186"/>
        <v>0</v>
      </c>
      <c r="AV172" s="318">
        <f t="shared" si="161"/>
        <v>0</v>
      </c>
      <c r="AW172" s="318">
        <f t="shared" si="187"/>
        <v>0</v>
      </c>
      <c r="AX172" s="318">
        <f t="shared" si="162"/>
        <v>0</v>
      </c>
      <c r="AY172" s="320">
        <f t="shared" si="188"/>
        <v>0</v>
      </c>
      <c r="AZ172" s="321">
        <f t="shared" si="163"/>
        <v>0</v>
      </c>
      <c r="BA172" s="321">
        <f t="shared" si="151"/>
        <v>0</v>
      </c>
      <c r="BB172" s="322">
        <f t="shared" si="164"/>
        <v>0</v>
      </c>
      <c r="BC172" s="323">
        <f t="shared" si="152"/>
        <v>0</v>
      </c>
      <c r="BD172" s="324">
        <f t="shared" si="153"/>
        <v>0</v>
      </c>
      <c r="BE172" s="325">
        <f t="shared" si="189"/>
        <v>0</v>
      </c>
      <c r="BF172" s="325">
        <f t="shared" si="154"/>
        <v>0</v>
      </c>
      <c r="BG172" s="325">
        <f t="shared" si="155"/>
        <v>0</v>
      </c>
      <c r="BH172" s="305">
        <f t="shared" si="156"/>
        <v>0</v>
      </c>
      <c r="BI172" s="298">
        <f t="shared" si="157"/>
        <v>0</v>
      </c>
      <c r="BJ172" s="298">
        <f t="shared" si="190"/>
        <v>0</v>
      </c>
      <c r="BK172" s="298">
        <f t="shared" si="158"/>
        <v>0</v>
      </c>
      <c r="BL172" s="298">
        <f t="shared" si="159"/>
        <v>0</v>
      </c>
    </row>
    <row r="173" spans="1:64" ht="15.75">
      <c r="A173" s="315"/>
      <c r="B173" s="266"/>
      <c r="C173" s="133"/>
      <c r="D173" s="111"/>
      <c r="E173" s="111"/>
      <c r="F173" s="111"/>
      <c r="G173" s="176"/>
      <c r="H173" s="176"/>
      <c r="I173" s="176"/>
      <c r="J173" s="176"/>
      <c r="K173" s="176"/>
      <c r="L173" s="267"/>
      <c r="M173" s="267">
        <f t="shared" si="165"/>
        <v>0</v>
      </c>
      <c r="N173" s="110"/>
      <c r="O173" s="168">
        <f t="shared" si="166"/>
        <v>0</v>
      </c>
      <c r="P173" s="168" t="str">
        <f t="shared" si="167"/>
        <v/>
      </c>
      <c r="Q173" s="107" t="str">
        <f t="shared" si="168"/>
        <v/>
      </c>
      <c r="R173" s="156" t="str">
        <f t="shared" si="169"/>
        <v/>
      </c>
      <c r="S173" s="101" t="str">
        <f t="shared" si="170"/>
        <v/>
      </c>
      <c r="T173" s="102" t="str">
        <f t="shared" si="171"/>
        <v/>
      </c>
      <c r="U173" s="102" t="str">
        <f t="shared" si="172"/>
        <v/>
      </c>
      <c r="V173" s="297">
        <f t="shared" si="142"/>
        <v>0</v>
      </c>
      <c r="W173" s="284"/>
      <c r="X173" s="284"/>
      <c r="Y173" s="299" t="str">
        <f t="shared" si="143"/>
        <v/>
      </c>
      <c r="Z173" s="298">
        <f t="shared" si="144"/>
        <v>0</v>
      </c>
      <c r="AA173" s="298">
        <f t="shared" si="145"/>
        <v>0</v>
      </c>
      <c r="AB173" s="298">
        <f t="shared" si="146"/>
        <v>0</v>
      </c>
      <c r="AC173" s="300">
        <f t="shared" si="147"/>
        <v>0</v>
      </c>
      <c r="AD173" s="300">
        <f t="shared" si="148"/>
        <v>0</v>
      </c>
      <c r="AE173" s="301">
        <f t="shared" si="160"/>
        <v>0</v>
      </c>
      <c r="AF173" s="301">
        <f t="shared" si="173"/>
        <v>0</v>
      </c>
      <c r="AG173" s="298">
        <f t="shared" si="174"/>
        <v>0</v>
      </c>
      <c r="AH173" s="302">
        <f t="shared" si="175"/>
        <v>0</v>
      </c>
      <c r="AI173" s="302">
        <f t="shared" si="176"/>
        <v>0</v>
      </c>
      <c r="AJ173" s="302">
        <f t="shared" si="177"/>
        <v>0</v>
      </c>
      <c r="AK173" s="303">
        <f t="shared" si="149"/>
        <v>0</v>
      </c>
      <c r="AL173" s="302">
        <f t="shared" si="150"/>
        <v>0</v>
      </c>
      <c r="AM173" s="304">
        <f t="shared" si="178"/>
        <v>0</v>
      </c>
      <c r="AN173" s="285">
        <f t="shared" si="179"/>
        <v>0</v>
      </c>
      <c r="AO173" s="303">
        <f t="shared" si="180"/>
        <v>0</v>
      </c>
      <c r="AP173" s="285">
        <f t="shared" si="181"/>
        <v>0</v>
      </c>
      <c r="AQ173" s="285">
        <f t="shared" si="182"/>
        <v>0</v>
      </c>
      <c r="AR173" s="284">
        <f t="shared" si="183"/>
        <v>0</v>
      </c>
      <c r="AS173" s="284">
        <f t="shared" si="184"/>
        <v>0</v>
      </c>
      <c r="AT173" s="284">
        <f t="shared" si="185"/>
        <v>0</v>
      </c>
      <c r="AU173" s="318">
        <f t="shared" si="186"/>
        <v>0</v>
      </c>
      <c r="AV173" s="318">
        <f t="shared" si="161"/>
        <v>0</v>
      </c>
      <c r="AW173" s="318">
        <f t="shared" si="187"/>
        <v>0</v>
      </c>
      <c r="AX173" s="318">
        <f t="shared" si="162"/>
        <v>0</v>
      </c>
      <c r="AY173" s="320">
        <f t="shared" si="188"/>
        <v>0</v>
      </c>
      <c r="AZ173" s="321">
        <f t="shared" si="163"/>
        <v>0</v>
      </c>
      <c r="BA173" s="321">
        <f t="shared" si="151"/>
        <v>0</v>
      </c>
      <c r="BB173" s="322">
        <f t="shared" si="164"/>
        <v>0</v>
      </c>
      <c r="BC173" s="323">
        <f t="shared" si="152"/>
        <v>0</v>
      </c>
      <c r="BD173" s="324">
        <f t="shared" si="153"/>
        <v>0</v>
      </c>
      <c r="BE173" s="325">
        <f t="shared" si="189"/>
        <v>0</v>
      </c>
      <c r="BF173" s="325">
        <f t="shared" si="154"/>
        <v>0</v>
      </c>
      <c r="BG173" s="325">
        <f t="shared" si="155"/>
        <v>0</v>
      </c>
      <c r="BH173" s="305">
        <f t="shared" si="156"/>
        <v>0</v>
      </c>
      <c r="BI173" s="298">
        <f t="shared" si="157"/>
        <v>0</v>
      </c>
      <c r="BJ173" s="298">
        <f t="shared" si="190"/>
        <v>0</v>
      </c>
      <c r="BK173" s="298">
        <f t="shared" si="158"/>
        <v>0</v>
      </c>
      <c r="BL173" s="298">
        <f t="shared" si="159"/>
        <v>0</v>
      </c>
    </row>
    <row r="174" spans="1:64" ht="15.75">
      <c r="A174" s="315"/>
      <c r="B174" s="266"/>
      <c r="C174" s="133"/>
      <c r="D174" s="111"/>
      <c r="E174" s="111"/>
      <c r="F174" s="111"/>
      <c r="G174" s="176"/>
      <c r="H174" s="176"/>
      <c r="I174" s="176"/>
      <c r="J174" s="176"/>
      <c r="K174" s="176"/>
      <c r="L174" s="267"/>
      <c r="M174" s="267">
        <f t="shared" si="165"/>
        <v>0</v>
      </c>
      <c r="N174" s="110"/>
      <c r="O174" s="168">
        <f t="shared" si="166"/>
        <v>0</v>
      </c>
      <c r="P174" s="168" t="str">
        <f t="shared" si="167"/>
        <v/>
      </c>
      <c r="Q174" s="107" t="str">
        <f t="shared" si="168"/>
        <v/>
      </c>
      <c r="R174" s="156" t="str">
        <f t="shared" si="169"/>
        <v/>
      </c>
      <c r="S174" s="101" t="str">
        <f t="shared" si="170"/>
        <v/>
      </c>
      <c r="T174" s="102" t="str">
        <f t="shared" si="171"/>
        <v/>
      </c>
      <c r="U174" s="102" t="str">
        <f t="shared" si="172"/>
        <v/>
      </c>
      <c r="V174" s="297">
        <f t="shared" si="142"/>
        <v>0</v>
      </c>
      <c r="W174" s="284"/>
      <c r="X174" s="284"/>
      <c r="Y174" s="299" t="str">
        <f t="shared" si="143"/>
        <v/>
      </c>
      <c r="Z174" s="298">
        <f t="shared" si="144"/>
        <v>0</v>
      </c>
      <c r="AA174" s="298">
        <f t="shared" si="145"/>
        <v>0</v>
      </c>
      <c r="AB174" s="298">
        <f t="shared" si="146"/>
        <v>0</v>
      </c>
      <c r="AC174" s="300">
        <f t="shared" si="147"/>
        <v>0</v>
      </c>
      <c r="AD174" s="300">
        <f t="shared" si="148"/>
        <v>0</v>
      </c>
      <c r="AE174" s="301">
        <f t="shared" si="160"/>
        <v>0</v>
      </c>
      <c r="AF174" s="301">
        <f t="shared" si="173"/>
        <v>0</v>
      </c>
      <c r="AG174" s="298">
        <f t="shared" si="174"/>
        <v>0</v>
      </c>
      <c r="AH174" s="302">
        <f t="shared" si="175"/>
        <v>0</v>
      </c>
      <c r="AI174" s="302">
        <f t="shared" si="176"/>
        <v>0</v>
      </c>
      <c r="AJ174" s="302">
        <f t="shared" si="177"/>
        <v>0</v>
      </c>
      <c r="AK174" s="303">
        <f t="shared" si="149"/>
        <v>0</v>
      </c>
      <c r="AL174" s="302">
        <f t="shared" si="150"/>
        <v>0</v>
      </c>
      <c r="AM174" s="304">
        <f t="shared" si="178"/>
        <v>0</v>
      </c>
      <c r="AN174" s="285">
        <f t="shared" si="179"/>
        <v>0</v>
      </c>
      <c r="AO174" s="303">
        <f t="shared" si="180"/>
        <v>0</v>
      </c>
      <c r="AP174" s="285">
        <f t="shared" si="181"/>
        <v>0</v>
      </c>
      <c r="AQ174" s="285">
        <f t="shared" si="182"/>
        <v>0</v>
      </c>
      <c r="AR174" s="284">
        <f t="shared" si="183"/>
        <v>0</v>
      </c>
      <c r="AS174" s="284">
        <f t="shared" si="184"/>
        <v>0</v>
      </c>
      <c r="AT174" s="284">
        <f t="shared" si="185"/>
        <v>0</v>
      </c>
      <c r="AU174" s="318">
        <f t="shared" si="186"/>
        <v>0</v>
      </c>
      <c r="AV174" s="318">
        <f t="shared" si="161"/>
        <v>0</v>
      </c>
      <c r="AW174" s="318">
        <f t="shared" si="187"/>
        <v>0</v>
      </c>
      <c r="AX174" s="318">
        <f t="shared" si="162"/>
        <v>0</v>
      </c>
      <c r="AY174" s="320">
        <f t="shared" si="188"/>
        <v>0</v>
      </c>
      <c r="AZ174" s="321">
        <f t="shared" si="163"/>
        <v>0</v>
      </c>
      <c r="BA174" s="321">
        <f t="shared" si="151"/>
        <v>0</v>
      </c>
      <c r="BB174" s="322">
        <f t="shared" si="164"/>
        <v>0</v>
      </c>
      <c r="BC174" s="323">
        <f t="shared" si="152"/>
        <v>0</v>
      </c>
      <c r="BD174" s="324">
        <f t="shared" si="153"/>
        <v>0</v>
      </c>
      <c r="BE174" s="325">
        <f t="shared" si="189"/>
        <v>0</v>
      </c>
      <c r="BF174" s="325">
        <f t="shared" si="154"/>
        <v>0</v>
      </c>
      <c r="BG174" s="325">
        <f t="shared" si="155"/>
        <v>0</v>
      </c>
      <c r="BH174" s="305">
        <f t="shared" si="156"/>
        <v>0</v>
      </c>
      <c r="BI174" s="298">
        <f t="shared" si="157"/>
        <v>0</v>
      </c>
      <c r="BJ174" s="298">
        <f t="shared" si="190"/>
        <v>0</v>
      </c>
      <c r="BK174" s="298">
        <f t="shared" si="158"/>
        <v>0</v>
      </c>
      <c r="BL174" s="298">
        <f t="shared" si="159"/>
        <v>0</v>
      </c>
    </row>
    <row r="175" spans="1:64" ht="15.75">
      <c r="A175" s="315"/>
      <c r="B175" s="266"/>
      <c r="C175" s="133"/>
      <c r="D175" s="111"/>
      <c r="E175" s="111"/>
      <c r="F175" s="111"/>
      <c r="G175" s="176"/>
      <c r="H175" s="176"/>
      <c r="I175" s="176"/>
      <c r="J175" s="176"/>
      <c r="K175" s="176"/>
      <c r="L175" s="267"/>
      <c r="M175" s="267">
        <f t="shared" si="165"/>
        <v>0</v>
      </c>
      <c r="N175" s="110"/>
      <c r="O175" s="168">
        <f t="shared" si="166"/>
        <v>0</v>
      </c>
      <c r="P175" s="168" t="str">
        <f t="shared" si="167"/>
        <v/>
      </c>
      <c r="Q175" s="107" t="str">
        <f t="shared" si="168"/>
        <v/>
      </c>
      <c r="R175" s="156" t="str">
        <f t="shared" si="169"/>
        <v/>
      </c>
      <c r="S175" s="101" t="str">
        <f t="shared" si="170"/>
        <v/>
      </c>
      <c r="T175" s="102" t="str">
        <f t="shared" si="171"/>
        <v/>
      </c>
      <c r="U175" s="102" t="str">
        <f t="shared" si="172"/>
        <v/>
      </c>
      <c r="V175" s="297">
        <f t="shared" si="142"/>
        <v>0</v>
      </c>
      <c r="W175" s="284"/>
      <c r="X175" s="284"/>
      <c r="Y175" s="299" t="str">
        <f t="shared" si="143"/>
        <v/>
      </c>
      <c r="Z175" s="298">
        <f t="shared" si="144"/>
        <v>0</v>
      </c>
      <c r="AA175" s="298">
        <f t="shared" si="145"/>
        <v>0</v>
      </c>
      <c r="AB175" s="298">
        <f t="shared" si="146"/>
        <v>0</v>
      </c>
      <c r="AC175" s="300">
        <f t="shared" si="147"/>
        <v>0</v>
      </c>
      <c r="AD175" s="300">
        <f t="shared" si="148"/>
        <v>0</v>
      </c>
      <c r="AE175" s="301">
        <f t="shared" si="160"/>
        <v>0</v>
      </c>
      <c r="AF175" s="301">
        <f t="shared" si="173"/>
        <v>0</v>
      </c>
      <c r="AG175" s="298">
        <f t="shared" si="174"/>
        <v>0</v>
      </c>
      <c r="AH175" s="302">
        <f t="shared" si="175"/>
        <v>0</v>
      </c>
      <c r="AI175" s="302">
        <f t="shared" si="176"/>
        <v>0</v>
      </c>
      <c r="AJ175" s="302">
        <f t="shared" si="177"/>
        <v>0</v>
      </c>
      <c r="AK175" s="303">
        <f t="shared" si="149"/>
        <v>0</v>
      </c>
      <c r="AL175" s="302">
        <f t="shared" si="150"/>
        <v>0</v>
      </c>
      <c r="AM175" s="304">
        <f t="shared" si="178"/>
        <v>0</v>
      </c>
      <c r="AN175" s="285">
        <f t="shared" si="179"/>
        <v>0</v>
      </c>
      <c r="AO175" s="303">
        <f t="shared" si="180"/>
        <v>0</v>
      </c>
      <c r="AP175" s="285">
        <f t="shared" si="181"/>
        <v>0</v>
      </c>
      <c r="AQ175" s="285">
        <f t="shared" si="182"/>
        <v>0</v>
      </c>
      <c r="AR175" s="284">
        <f t="shared" si="183"/>
        <v>0</v>
      </c>
      <c r="AS175" s="284">
        <f t="shared" si="184"/>
        <v>0</v>
      </c>
      <c r="AT175" s="284">
        <f t="shared" si="185"/>
        <v>0</v>
      </c>
      <c r="AU175" s="318">
        <f t="shared" si="186"/>
        <v>0</v>
      </c>
      <c r="AV175" s="318">
        <f t="shared" si="161"/>
        <v>0</v>
      </c>
      <c r="AW175" s="318">
        <f t="shared" si="187"/>
        <v>0</v>
      </c>
      <c r="AX175" s="318">
        <f t="shared" si="162"/>
        <v>0</v>
      </c>
      <c r="AY175" s="320">
        <f t="shared" si="188"/>
        <v>0</v>
      </c>
      <c r="AZ175" s="321">
        <f t="shared" si="163"/>
        <v>0</v>
      </c>
      <c r="BA175" s="321">
        <f t="shared" si="151"/>
        <v>0</v>
      </c>
      <c r="BB175" s="322">
        <f t="shared" si="164"/>
        <v>0</v>
      </c>
      <c r="BC175" s="323">
        <f t="shared" si="152"/>
        <v>0</v>
      </c>
      <c r="BD175" s="324">
        <f t="shared" si="153"/>
        <v>0</v>
      </c>
      <c r="BE175" s="325">
        <f t="shared" si="189"/>
        <v>0</v>
      </c>
      <c r="BF175" s="325">
        <f t="shared" si="154"/>
        <v>0</v>
      </c>
      <c r="BG175" s="325">
        <f t="shared" si="155"/>
        <v>0</v>
      </c>
      <c r="BH175" s="305">
        <f t="shared" si="156"/>
        <v>0</v>
      </c>
      <c r="BI175" s="298">
        <f t="shared" si="157"/>
        <v>0</v>
      </c>
      <c r="BJ175" s="298">
        <f t="shared" si="190"/>
        <v>0</v>
      </c>
      <c r="BK175" s="298">
        <f t="shared" si="158"/>
        <v>0</v>
      </c>
      <c r="BL175" s="298">
        <f t="shared" si="159"/>
        <v>0</v>
      </c>
    </row>
    <row r="176" spans="1:64" ht="15.75">
      <c r="A176" s="315"/>
      <c r="B176" s="266"/>
      <c r="C176" s="133"/>
      <c r="D176" s="111"/>
      <c r="E176" s="111"/>
      <c r="F176" s="111"/>
      <c r="G176" s="176"/>
      <c r="H176" s="176"/>
      <c r="I176" s="176"/>
      <c r="J176" s="176"/>
      <c r="K176" s="176"/>
      <c r="L176" s="267"/>
      <c r="M176" s="267">
        <f t="shared" si="165"/>
        <v>0</v>
      </c>
      <c r="N176" s="110"/>
      <c r="O176" s="168">
        <f t="shared" si="166"/>
        <v>0</v>
      </c>
      <c r="P176" s="168" t="str">
        <f t="shared" si="167"/>
        <v/>
      </c>
      <c r="Q176" s="107" t="str">
        <f t="shared" si="168"/>
        <v/>
      </c>
      <c r="R176" s="156" t="str">
        <f t="shared" si="169"/>
        <v/>
      </c>
      <c r="S176" s="101" t="str">
        <f t="shared" si="170"/>
        <v/>
      </c>
      <c r="T176" s="102" t="str">
        <f t="shared" si="171"/>
        <v/>
      </c>
      <c r="U176" s="102" t="str">
        <f t="shared" si="172"/>
        <v/>
      </c>
      <c r="V176" s="297">
        <f t="shared" si="142"/>
        <v>0</v>
      </c>
      <c r="W176" s="284"/>
      <c r="X176" s="284"/>
      <c r="Y176" s="299" t="str">
        <f t="shared" si="143"/>
        <v/>
      </c>
      <c r="Z176" s="298">
        <f t="shared" si="144"/>
        <v>0</v>
      </c>
      <c r="AA176" s="298">
        <f t="shared" si="145"/>
        <v>0</v>
      </c>
      <c r="AB176" s="298">
        <f t="shared" si="146"/>
        <v>0</v>
      </c>
      <c r="AC176" s="300">
        <f t="shared" si="147"/>
        <v>0</v>
      </c>
      <c r="AD176" s="300">
        <f t="shared" si="148"/>
        <v>0</v>
      </c>
      <c r="AE176" s="301">
        <f t="shared" si="160"/>
        <v>0</v>
      </c>
      <c r="AF176" s="301">
        <f t="shared" si="173"/>
        <v>0</v>
      </c>
      <c r="AG176" s="298">
        <f t="shared" si="174"/>
        <v>0</v>
      </c>
      <c r="AH176" s="302">
        <f t="shared" si="175"/>
        <v>0</v>
      </c>
      <c r="AI176" s="302">
        <f t="shared" si="176"/>
        <v>0</v>
      </c>
      <c r="AJ176" s="302">
        <f t="shared" si="177"/>
        <v>0</v>
      </c>
      <c r="AK176" s="303">
        <f t="shared" si="149"/>
        <v>0</v>
      </c>
      <c r="AL176" s="302">
        <f t="shared" si="150"/>
        <v>0</v>
      </c>
      <c r="AM176" s="304">
        <f t="shared" si="178"/>
        <v>0</v>
      </c>
      <c r="AN176" s="285">
        <f t="shared" si="179"/>
        <v>0</v>
      </c>
      <c r="AO176" s="303">
        <f t="shared" si="180"/>
        <v>0</v>
      </c>
      <c r="AP176" s="285">
        <f t="shared" si="181"/>
        <v>0</v>
      </c>
      <c r="AQ176" s="285">
        <f t="shared" si="182"/>
        <v>0</v>
      </c>
      <c r="AR176" s="284">
        <f t="shared" si="183"/>
        <v>0</v>
      </c>
      <c r="AS176" s="284">
        <f t="shared" si="184"/>
        <v>0</v>
      </c>
      <c r="AT176" s="284">
        <f t="shared" si="185"/>
        <v>0</v>
      </c>
      <c r="AU176" s="318">
        <f t="shared" si="186"/>
        <v>0</v>
      </c>
      <c r="AV176" s="318">
        <f t="shared" si="161"/>
        <v>0</v>
      </c>
      <c r="AW176" s="318">
        <f t="shared" si="187"/>
        <v>0</v>
      </c>
      <c r="AX176" s="318">
        <f t="shared" si="162"/>
        <v>0</v>
      </c>
      <c r="AY176" s="320">
        <f t="shared" si="188"/>
        <v>0</v>
      </c>
      <c r="AZ176" s="321">
        <f t="shared" si="163"/>
        <v>0</v>
      </c>
      <c r="BA176" s="321">
        <f t="shared" si="151"/>
        <v>0</v>
      </c>
      <c r="BB176" s="322">
        <f t="shared" si="164"/>
        <v>0</v>
      </c>
      <c r="BC176" s="323">
        <f t="shared" si="152"/>
        <v>0</v>
      </c>
      <c r="BD176" s="324">
        <f t="shared" si="153"/>
        <v>0</v>
      </c>
      <c r="BE176" s="325">
        <f t="shared" si="189"/>
        <v>0</v>
      </c>
      <c r="BF176" s="325">
        <f t="shared" si="154"/>
        <v>0</v>
      </c>
      <c r="BG176" s="325">
        <f t="shared" si="155"/>
        <v>0</v>
      </c>
      <c r="BH176" s="305">
        <f t="shared" si="156"/>
        <v>0</v>
      </c>
      <c r="BI176" s="298">
        <f t="shared" si="157"/>
        <v>0</v>
      </c>
      <c r="BJ176" s="298">
        <f t="shared" si="190"/>
        <v>0</v>
      </c>
      <c r="BK176" s="298">
        <f t="shared" si="158"/>
        <v>0</v>
      </c>
      <c r="BL176" s="298">
        <f t="shared" si="159"/>
        <v>0</v>
      </c>
    </row>
    <row r="177" spans="1:64" ht="15.75">
      <c r="A177" s="315"/>
      <c r="B177" s="266"/>
      <c r="C177" s="133"/>
      <c r="D177" s="111"/>
      <c r="E177" s="111"/>
      <c r="F177" s="111"/>
      <c r="G177" s="176"/>
      <c r="H177" s="176"/>
      <c r="I177" s="176"/>
      <c r="J177" s="176"/>
      <c r="K177" s="176"/>
      <c r="L177" s="267"/>
      <c r="M177" s="267">
        <f t="shared" si="165"/>
        <v>0</v>
      </c>
      <c r="N177" s="110"/>
      <c r="O177" s="168">
        <f t="shared" si="166"/>
        <v>0</v>
      </c>
      <c r="P177" s="168" t="str">
        <f t="shared" si="167"/>
        <v/>
      </c>
      <c r="Q177" s="107" t="str">
        <f t="shared" si="168"/>
        <v/>
      </c>
      <c r="R177" s="156" t="str">
        <f t="shared" si="169"/>
        <v/>
      </c>
      <c r="S177" s="101" t="str">
        <f t="shared" si="170"/>
        <v/>
      </c>
      <c r="T177" s="102" t="str">
        <f t="shared" si="171"/>
        <v/>
      </c>
      <c r="U177" s="102" t="str">
        <f t="shared" si="172"/>
        <v/>
      </c>
      <c r="V177" s="297">
        <f t="shared" si="142"/>
        <v>0</v>
      </c>
      <c r="W177" s="284"/>
      <c r="X177" s="284"/>
      <c r="Y177" s="299" t="str">
        <f t="shared" si="143"/>
        <v/>
      </c>
      <c r="Z177" s="298">
        <f t="shared" si="144"/>
        <v>0</v>
      </c>
      <c r="AA177" s="298">
        <f t="shared" si="145"/>
        <v>0</v>
      </c>
      <c r="AB177" s="298">
        <f t="shared" si="146"/>
        <v>0</v>
      </c>
      <c r="AC177" s="300">
        <f t="shared" si="147"/>
        <v>0</v>
      </c>
      <c r="AD177" s="300">
        <f t="shared" si="148"/>
        <v>0</v>
      </c>
      <c r="AE177" s="301">
        <f t="shared" si="160"/>
        <v>0</v>
      </c>
      <c r="AF177" s="301">
        <f t="shared" si="173"/>
        <v>0</v>
      </c>
      <c r="AG177" s="298">
        <f t="shared" si="174"/>
        <v>0</v>
      </c>
      <c r="AH177" s="302">
        <f t="shared" si="175"/>
        <v>0</v>
      </c>
      <c r="AI177" s="302">
        <f t="shared" si="176"/>
        <v>0</v>
      </c>
      <c r="AJ177" s="302">
        <f t="shared" si="177"/>
        <v>0</v>
      </c>
      <c r="AK177" s="303">
        <f t="shared" si="149"/>
        <v>0</v>
      </c>
      <c r="AL177" s="302">
        <f t="shared" si="150"/>
        <v>0</v>
      </c>
      <c r="AM177" s="304">
        <f t="shared" si="178"/>
        <v>0</v>
      </c>
      <c r="AN177" s="285">
        <f t="shared" si="179"/>
        <v>0</v>
      </c>
      <c r="AO177" s="303">
        <f t="shared" si="180"/>
        <v>0</v>
      </c>
      <c r="AP177" s="285">
        <f t="shared" si="181"/>
        <v>0</v>
      </c>
      <c r="AQ177" s="285">
        <f t="shared" si="182"/>
        <v>0</v>
      </c>
      <c r="AR177" s="284">
        <f t="shared" si="183"/>
        <v>0</v>
      </c>
      <c r="AS177" s="284">
        <f t="shared" si="184"/>
        <v>0</v>
      </c>
      <c r="AT177" s="284">
        <f t="shared" si="185"/>
        <v>0</v>
      </c>
      <c r="AU177" s="318">
        <f t="shared" si="186"/>
        <v>0</v>
      </c>
      <c r="AV177" s="318">
        <f t="shared" si="161"/>
        <v>0</v>
      </c>
      <c r="AW177" s="318">
        <f t="shared" si="187"/>
        <v>0</v>
      </c>
      <c r="AX177" s="318">
        <f t="shared" si="162"/>
        <v>0</v>
      </c>
      <c r="AY177" s="320">
        <f t="shared" si="188"/>
        <v>0</v>
      </c>
      <c r="AZ177" s="321">
        <f t="shared" si="163"/>
        <v>0</v>
      </c>
      <c r="BA177" s="321">
        <f t="shared" si="151"/>
        <v>0</v>
      </c>
      <c r="BB177" s="322">
        <f t="shared" si="164"/>
        <v>0</v>
      </c>
      <c r="BC177" s="323">
        <f t="shared" si="152"/>
        <v>0</v>
      </c>
      <c r="BD177" s="324">
        <f t="shared" si="153"/>
        <v>0</v>
      </c>
      <c r="BE177" s="325">
        <f t="shared" si="189"/>
        <v>0</v>
      </c>
      <c r="BF177" s="325">
        <f t="shared" si="154"/>
        <v>0</v>
      </c>
      <c r="BG177" s="325">
        <f t="shared" si="155"/>
        <v>0</v>
      </c>
      <c r="BH177" s="305">
        <f t="shared" si="156"/>
        <v>0</v>
      </c>
      <c r="BI177" s="298">
        <f t="shared" si="157"/>
        <v>0</v>
      </c>
      <c r="BJ177" s="298">
        <f t="shared" si="190"/>
        <v>0</v>
      </c>
      <c r="BK177" s="298">
        <f t="shared" si="158"/>
        <v>0</v>
      </c>
      <c r="BL177" s="298">
        <f t="shared" si="159"/>
        <v>0</v>
      </c>
    </row>
    <row r="178" spans="1:64" ht="15.75">
      <c r="A178" s="315"/>
      <c r="B178" s="266"/>
      <c r="C178" s="133"/>
      <c r="D178" s="111"/>
      <c r="E178" s="111"/>
      <c r="F178" s="111"/>
      <c r="G178" s="176"/>
      <c r="H178" s="176"/>
      <c r="I178" s="176"/>
      <c r="J178" s="176"/>
      <c r="K178" s="176"/>
      <c r="L178" s="267"/>
      <c r="M178" s="267">
        <f t="shared" si="165"/>
        <v>0</v>
      </c>
      <c r="N178" s="110"/>
      <c r="O178" s="168">
        <f t="shared" si="166"/>
        <v>0</v>
      </c>
      <c r="P178" s="168" t="str">
        <f t="shared" si="167"/>
        <v/>
      </c>
      <c r="Q178" s="107" t="str">
        <f t="shared" si="168"/>
        <v/>
      </c>
      <c r="R178" s="156" t="str">
        <f t="shared" si="169"/>
        <v/>
      </c>
      <c r="S178" s="101" t="str">
        <f t="shared" si="170"/>
        <v/>
      </c>
      <c r="T178" s="102" t="str">
        <f t="shared" si="171"/>
        <v/>
      </c>
      <c r="U178" s="102" t="str">
        <f t="shared" si="172"/>
        <v/>
      </c>
      <c r="V178" s="297">
        <f t="shared" si="142"/>
        <v>0</v>
      </c>
      <c r="W178" s="284"/>
      <c r="X178" s="284"/>
      <c r="Y178" s="299" t="str">
        <f t="shared" si="143"/>
        <v/>
      </c>
      <c r="Z178" s="298">
        <f t="shared" si="144"/>
        <v>0</v>
      </c>
      <c r="AA178" s="298">
        <f t="shared" si="145"/>
        <v>0</v>
      </c>
      <c r="AB178" s="298">
        <f t="shared" si="146"/>
        <v>0</v>
      </c>
      <c r="AC178" s="300">
        <f t="shared" si="147"/>
        <v>0</v>
      </c>
      <c r="AD178" s="300">
        <f t="shared" si="148"/>
        <v>0</v>
      </c>
      <c r="AE178" s="301">
        <f t="shared" si="160"/>
        <v>0</v>
      </c>
      <c r="AF178" s="301">
        <f t="shared" si="173"/>
        <v>0</v>
      </c>
      <c r="AG178" s="298">
        <f t="shared" si="174"/>
        <v>0</v>
      </c>
      <c r="AH178" s="302">
        <f t="shared" si="175"/>
        <v>0</v>
      </c>
      <c r="AI178" s="302">
        <f t="shared" si="176"/>
        <v>0</v>
      </c>
      <c r="AJ178" s="302">
        <f t="shared" si="177"/>
        <v>0</v>
      </c>
      <c r="AK178" s="303">
        <f t="shared" si="149"/>
        <v>0</v>
      </c>
      <c r="AL178" s="302">
        <f t="shared" si="150"/>
        <v>0</v>
      </c>
      <c r="AM178" s="304">
        <f t="shared" si="178"/>
        <v>0</v>
      </c>
      <c r="AN178" s="285">
        <f t="shared" si="179"/>
        <v>0</v>
      </c>
      <c r="AO178" s="303">
        <f t="shared" si="180"/>
        <v>0</v>
      </c>
      <c r="AP178" s="285">
        <f t="shared" si="181"/>
        <v>0</v>
      </c>
      <c r="AQ178" s="285">
        <f t="shared" si="182"/>
        <v>0</v>
      </c>
      <c r="AR178" s="284">
        <f t="shared" si="183"/>
        <v>0</v>
      </c>
      <c r="AS178" s="284">
        <f t="shared" si="184"/>
        <v>0</v>
      </c>
      <c r="AT178" s="284">
        <f t="shared" si="185"/>
        <v>0</v>
      </c>
      <c r="AU178" s="318">
        <f t="shared" si="186"/>
        <v>0</v>
      </c>
      <c r="AV178" s="318">
        <f t="shared" si="161"/>
        <v>0</v>
      </c>
      <c r="AW178" s="318">
        <f t="shared" si="187"/>
        <v>0</v>
      </c>
      <c r="AX178" s="318">
        <f t="shared" si="162"/>
        <v>0</v>
      </c>
      <c r="AY178" s="320">
        <f t="shared" si="188"/>
        <v>0</v>
      </c>
      <c r="AZ178" s="321">
        <f t="shared" si="163"/>
        <v>0</v>
      </c>
      <c r="BA178" s="321">
        <f t="shared" si="151"/>
        <v>0</v>
      </c>
      <c r="BB178" s="322">
        <f t="shared" si="164"/>
        <v>0</v>
      </c>
      <c r="BC178" s="323">
        <f t="shared" si="152"/>
        <v>0</v>
      </c>
      <c r="BD178" s="324">
        <f t="shared" si="153"/>
        <v>0</v>
      </c>
      <c r="BE178" s="325">
        <f t="shared" si="189"/>
        <v>0</v>
      </c>
      <c r="BF178" s="325">
        <f t="shared" si="154"/>
        <v>0</v>
      </c>
      <c r="BG178" s="325">
        <f t="shared" si="155"/>
        <v>0</v>
      </c>
      <c r="BH178" s="305">
        <f t="shared" si="156"/>
        <v>0</v>
      </c>
      <c r="BI178" s="298">
        <f t="shared" si="157"/>
        <v>0</v>
      </c>
      <c r="BJ178" s="298">
        <f t="shared" si="190"/>
        <v>0</v>
      </c>
      <c r="BK178" s="298">
        <f t="shared" si="158"/>
        <v>0</v>
      </c>
      <c r="BL178" s="298">
        <f t="shared" si="159"/>
        <v>0</v>
      </c>
    </row>
    <row r="179" spans="1:64" ht="15.75">
      <c r="A179" s="315"/>
      <c r="B179" s="266"/>
      <c r="C179" s="133"/>
      <c r="D179" s="111"/>
      <c r="E179" s="111"/>
      <c r="F179" s="111"/>
      <c r="G179" s="176"/>
      <c r="H179" s="176"/>
      <c r="I179" s="176"/>
      <c r="J179" s="176"/>
      <c r="K179" s="176"/>
      <c r="L179" s="267"/>
      <c r="M179" s="267">
        <f t="shared" si="165"/>
        <v>0</v>
      </c>
      <c r="N179" s="110"/>
      <c r="O179" s="168">
        <f t="shared" si="166"/>
        <v>0</v>
      </c>
      <c r="P179" s="168" t="str">
        <f t="shared" si="167"/>
        <v/>
      </c>
      <c r="Q179" s="107" t="str">
        <f t="shared" si="168"/>
        <v/>
      </c>
      <c r="R179" s="156" t="str">
        <f t="shared" si="169"/>
        <v/>
      </c>
      <c r="S179" s="101" t="str">
        <f t="shared" si="170"/>
        <v/>
      </c>
      <c r="T179" s="102" t="str">
        <f t="shared" si="171"/>
        <v/>
      </c>
      <c r="U179" s="102" t="str">
        <f t="shared" si="172"/>
        <v/>
      </c>
      <c r="V179" s="297">
        <f t="shared" si="142"/>
        <v>0</v>
      </c>
      <c r="W179" s="284"/>
      <c r="X179" s="284"/>
      <c r="Y179" s="299" t="str">
        <f t="shared" si="143"/>
        <v/>
      </c>
      <c r="Z179" s="298">
        <f t="shared" si="144"/>
        <v>0</v>
      </c>
      <c r="AA179" s="298">
        <f t="shared" si="145"/>
        <v>0</v>
      </c>
      <c r="AB179" s="298">
        <f t="shared" si="146"/>
        <v>0</v>
      </c>
      <c r="AC179" s="300">
        <f t="shared" si="147"/>
        <v>0</v>
      </c>
      <c r="AD179" s="300">
        <f t="shared" si="148"/>
        <v>0</v>
      </c>
      <c r="AE179" s="301">
        <f t="shared" si="160"/>
        <v>0</v>
      </c>
      <c r="AF179" s="301">
        <f t="shared" si="173"/>
        <v>0</v>
      </c>
      <c r="AG179" s="298">
        <f t="shared" si="174"/>
        <v>0</v>
      </c>
      <c r="AH179" s="302">
        <f t="shared" si="175"/>
        <v>0</v>
      </c>
      <c r="AI179" s="302">
        <f t="shared" si="176"/>
        <v>0</v>
      </c>
      <c r="AJ179" s="302">
        <f t="shared" si="177"/>
        <v>0</v>
      </c>
      <c r="AK179" s="303">
        <f t="shared" si="149"/>
        <v>0</v>
      </c>
      <c r="AL179" s="302">
        <f t="shared" si="150"/>
        <v>0</v>
      </c>
      <c r="AM179" s="304">
        <f t="shared" si="178"/>
        <v>0</v>
      </c>
      <c r="AN179" s="285">
        <f t="shared" si="179"/>
        <v>0</v>
      </c>
      <c r="AO179" s="303">
        <f t="shared" si="180"/>
        <v>0</v>
      </c>
      <c r="AP179" s="285">
        <f t="shared" si="181"/>
        <v>0</v>
      </c>
      <c r="AQ179" s="285">
        <f t="shared" si="182"/>
        <v>0</v>
      </c>
      <c r="AR179" s="284">
        <f t="shared" si="183"/>
        <v>0</v>
      </c>
      <c r="AS179" s="284">
        <f t="shared" si="184"/>
        <v>0</v>
      </c>
      <c r="AT179" s="284">
        <f t="shared" si="185"/>
        <v>0</v>
      </c>
      <c r="AU179" s="318">
        <f t="shared" si="186"/>
        <v>0</v>
      </c>
      <c r="AV179" s="318">
        <f t="shared" si="161"/>
        <v>0</v>
      </c>
      <c r="AW179" s="318">
        <f t="shared" si="187"/>
        <v>0</v>
      </c>
      <c r="AX179" s="318">
        <f t="shared" si="162"/>
        <v>0</v>
      </c>
      <c r="AY179" s="320">
        <f t="shared" si="188"/>
        <v>0</v>
      </c>
      <c r="AZ179" s="321">
        <f t="shared" si="163"/>
        <v>0</v>
      </c>
      <c r="BA179" s="321">
        <f t="shared" si="151"/>
        <v>0</v>
      </c>
      <c r="BB179" s="322">
        <f t="shared" si="164"/>
        <v>0</v>
      </c>
      <c r="BC179" s="323">
        <f t="shared" si="152"/>
        <v>0</v>
      </c>
      <c r="BD179" s="324">
        <f t="shared" si="153"/>
        <v>0</v>
      </c>
      <c r="BE179" s="325">
        <f t="shared" si="189"/>
        <v>0</v>
      </c>
      <c r="BF179" s="325">
        <f t="shared" si="154"/>
        <v>0</v>
      </c>
      <c r="BG179" s="325">
        <f t="shared" si="155"/>
        <v>0</v>
      </c>
      <c r="BH179" s="305">
        <f t="shared" si="156"/>
        <v>0</v>
      </c>
      <c r="BI179" s="298">
        <f t="shared" si="157"/>
        <v>0</v>
      </c>
      <c r="BJ179" s="298">
        <f t="shared" si="190"/>
        <v>0</v>
      </c>
      <c r="BK179" s="298">
        <f t="shared" si="158"/>
        <v>0</v>
      </c>
      <c r="BL179" s="298">
        <f t="shared" si="159"/>
        <v>0</v>
      </c>
    </row>
    <row r="180" spans="1:64" ht="15.75">
      <c r="A180" s="315"/>
      <c r="B180" s="266"/>
      <c r="C180" s="133"/>
      <c r="D180" s="111"/>
      <c r="E180" s="111"/>
      <c r="F180" s="111"/>
      <c r="G180" s="176"/>
      <c r="H180" s="176"/>
      <c r="I180" s="176"/>
      <c r="J180" s="176"/>
      <c r="K180" s="176"/>
      <c r="L180" s="267"/>
      <c r="M180" s="267">
        <f t="shared" si="165"/>
        <v>0</v>
      </c>
      <c r="N180" s="110"/>
      <c r="O180" s="168">
        <f t="shared" si="166"/>
        <v>0</v>
      </c>
      <c r="P180" s="168" t="str">
        <f t="shared" si="167"/>
        <v/>
      </c>
      <c r="Q180" s="107" t="str">
        <f t="shared" si="168"/>
        <v/>
      </c>
      <c r="R180" s="156" t="str">
        <f t="shared" si="169"/>
        <v/>
      </c>
      <c r="S180" s="101" t="str">
        <f t="shared" si="170"/>
        <v/>
      </c>
      <c r="T180" s="102" t="str">
        <f t="shared" si="171"/>
        <v/>
      </c>
      <c r="U180" s="102" t="str">
        <f t="shared" si="172"/>
        <v/>
      </c>
      <c r="V180" s="297">
        <f t="shared" si="142"/>
        <v>0</v>
      </c>
      <c r="W180" s="284"/>
      <c r="X180" s="284"/>
      <c r="Y180" s="299" t="str">
        <f t="shared" si="143"/>
        <v/>
      </c>
      <c r="Z180" s="298">
        <f t="shared" si="144"/>
        <v>0</v>
      </c>
      <c r="AA180" s="298">
        <f t="shared" si="145"/>
        <v>0</v>
      </c>
      <c r="AB180" s="298">
        <f t="shared" si="146"/>
        <v>0</v>
      </c>
      <c r="AC180" s="300">
        <f t="shared" si="147"/>
        <v>0</v>
      </c>
      <c r="AD180" s="300">
        <f t="shared" si="148"/>
        <v>0</v>
      </c>
      <c r="AE180" s="301">
        <f t="shared" si="160"/>
        <v>0</v>
      </c>
      <c r="AF180" s="301">
        <f t="shared" si="173"/>
        <v>0</v>
      </c>
      <c r="AG180" s="298">
        <f t="shared" si="174"/>
        <v>0</v>
      </c>
      <c r="AH180" s="302">
        <f t="shared" si="175"/>
        <v>0</v>
      </c>
      <c r="AI180" s="302">
        <f t="shared" si="176"/>
        <v>0</v>
      </c>
      <c r="AJ180" s="302">
        <f t="shared" si="177"/>
        <v>0</v>
      </c>
      <c r="AK180" s="303">
        <f t="shared" si="149"/>
        <v>0</v>
      </c>
      <c r="AL180" s="302">
        <f t="shared" si="150"/>
        <v>0</v>
      </c>
      <c r="AM180" s="304">
        <f t="shared" si="178"/>
        <v>0</v>
      </c>
      <c r="AN180" s="285">
        <f t="shared" si="179"/>
        <v>0</v>
      </c>
      <c r="AO180" s="303">
        <f t="shared" si="180"/>
        <v>0</v>
      </c>
      <c r="AP180" s="285">
        <f t="shared" si="181"/>
        <v>0</v>
      </c>
      <c r="AQ180" s="285">
        <f t="shared" si="182"/>
        <v>0</v>
      </c>
      <c r="AR180" s="284">
        <f t="shared" si="183"/>
        <v>0</v>
      </c>
      <c r="AS180" s="284">
        <f t="shared" si="184"/>
        <v>0</v>
      </c>
      <c r="AT180" s="284">
        <f t="shared" si="185"/>
        <v>0</v>
      </c>
      <c r="AU180" s="318">
        <f t="shared" si="186"/>
        <v>0</v>
      </c>
      <c r="AV180" s="318">
        <f t="shared" si="161"/>
        <v>0</v>
      </c>
      <c r="AW180" s="318">
        <f t="shared" si="187"/>
        <v>0</v>
      </c>
      <c r="AX180" s="318">
        <f t="shared" si="162"/>
        <v>0</v>
      </c>
      <c r="AY180" s="320">
        <f t="shared" si="188"/>
        <v>0</v>
      </c>
      <c r="AZ180" s="321">
        <f t="shared" si="163"/>
        <v>0</v>
      </c>
      <c r="BA180" s="321">
        <f t="shared" si="151"/>
        <v>0</v>
      </c>
      <c r="BB180" s="322">
        <f t="shared" si="164"/>
        <v>0</v>
      </c>
      <c r="BC180" s="323">
        <f t="shared" si="152"/>
        <v>0</v>
      </c>
      <c r="BD180" s="324">
        <f t="shared" si="153"/>
        <v>0</v>
      </c>
      <c r="BE180" s="325">
        <f t="shared" si="189"/>
        <v>0</v>
      </c>
      <c r="BF180" s="325">
        <f t="shared" si="154"/>
        <v>0</v>
      </c>
      <c r="BG180" s="325">
        <f t="shared" si="155"/>
        <v>0</v>
      </c>
      <c r="BH180" s="305">
        <f t="shared" si="156"/>
        <v>0</v>
      </c>
      <c r="BI180" s="298">
        <f t="shared" si="157"/>
        <v>0</v>
      </c>
      <c r="BJ180" s="298">
        <f t="shared" si="190"/>
        <v>0</v>
      </c>
      <c r="BK180" s="298">
        <f t="shared" si="158"/>
        <v>0</v>
      </c>
      <c r="BL180" s="298">
        <f t="shared" si="159"/>
        <v>0</v>
      </c>
    </row>
    <row r="181" spans="1:64" ht="15.75">
      <c r="A181" s="315"/>
      <c r="B181" s="266"/>
      <c r="C181" s="133"/>
      <c r="D181" s="111"/>
      <c r="E181" s="111"/>
      <c r="F181" s="111"/>
      <c r="G181" s="176"/>
      <c r="H181" s="176"/>
      <c r="I181" s="176"/>
      <c r="J181" s="176"/>
      <c r="K181" s="176"/>
      <c r="L181" s="267"/>
      <c r="M181" s="267">
        <f t="shared" si="165"/>
        <v>0</v>
      </c>
      <c r="N181" s="110"/>
      <c r="O181" s="168">
        <f t="shared" si="166"/>
        <v>0</v>
      </c>
      <c r="P181" s="168" t="str">
        <f t="shared" si="167"/>
        <v/>
      </c>
      <c r="Q181" s="107" t="str">
        <f t="shared" si="168"/>
        <v/>
      </c>
      <c r="R181" s="156" t="str">
        <f t="shared" si="169"/>
        <v/>
      </c>
      <c r="S181" s="101" t="str">
        <f t="shared" si="170"/>
        <v/>
      </c>
      <c r="T181" s="102" t="str">
        <f t="shared" si="171"/>
        <v/>
      </c>
      <c r="U181" s="102" t="str">
        <f t="shared" si="172"/>
        <v/>
      </c>
      <c r="V181" s="297">
        <f t="shared" si="142"/>
        <v>0</v>
      </c>
      <c r="W181" s="284"/>
      <c r="X181" s="284"/>
      <c r="Y181" s="299" t="str">
        <f t="shared" si="143"/>
        <v/>
      </c>
      <c r="Z181" s="298">
        <f t="shared" si="144"/>
        <v>0</v>
      </c>
      <c r="AA181" s="298">
        <f t="shared" si="145"/>
        <v>0</v>
      </c>
      <c r="AB181" s="298">
        <f t="shared" si="146"/>
        <v>0</v>
      </c>
      <c r="AC181" s="300">
        <f t="shared" si="147"/>
        <v>0</v>
      </c>
      <c r="AD181" s="300">
        <f t="shared" si="148"/>
        <v>0</v>
      </c>
      <c r="AE181" s="301">
        <f t="shared" si="160"/>
        <v>0</v>
      </c>
      <c r="AF181" s="301">
        <f t="shared" si="173"/>
        <v>0</v>
      </c>
      <c r="AG181" s="298">
        <f t="shared" si="174"/>
        <v>0</v>
      </c>
      <c r="AH181" s="302">
        <f t="shared" si="175"/>
        <v>0</v>
      </c>
      <c r="AI181" s="302">
        <f t="shared" si="176"/>
        <v>0</v>
      </c>
      <c r="AJ181" s="302">
        <f t="shared" si="177"/>
        <v>0</v>
      </c>
      <c r="AK181" s="303">
        <f t="shared" si="149"/>
        <v>0</v>
      </c>
      <c r="AL181" s="302">
        <f t="shared" si="150"/>
        <v>0</v>
      </c>
      <c r="AM181" s="304">
        <f t="shared" si="178"/>
        <v>0</v>
      </c>
      <c r="AN181" s="285">
        <f t="shared" si="179"/>
        <v>0</v>
      </c>
      <c r="AO181" s="303">
        <f t="shared" si="180"/>
        <v>0</v>
      </c>
      <c r="AP181" s="285">
        <f t="shared" si="181"/>
        <v>0</v>
      </c>
      <c r="AQ181" s="285">
        <f t="shared" si="182"/>
        <v>0</v>
      </c>
      <c r="AR181" s="284">
        <f t="shared" si="183"/>
        <v>0</v>
      </c>
      <c r="AS181" s="284">
        <f t="shared" si="184"/>
        <v>0</v>
      </c>
      <c r="AT181" s="284">
        <f t="shared" si="185"/>
        <v>0</v>
      </c>
      <c r="AU181" s="318">
        <f t="shared" si="186"/>
        <v>0</v>
      </c>
      <c r="AV181" s="318">
        <f t="shared" si="161"/>
        <v>0</v>
      </c>
      <c r="AW181" s="318">
        <f t="shared" si="187"/>
        <v>0</v>
      </c>
      <c r="AX181" s="318">
        <f t="shared" si="162"/>
        <v>0</v>
      </c>
      <c r="AY181" s="320">
        <f t="shared" si="188"/>
        <v>0</v>
      </c>
      <c r="AZ181" s="321">
        <f t="shared" si="163"/>
        <v>0</v>
      </c>
      <c r="BA181" s="321">
        <f t="shared" si="151"/>
        <v>0</v>
      </c>
      <c r="BB181" s="322">
        <f t="shared" si="164"/>
        <v>0</v>
      </c>
      <c r="BC181" s="323">
        <f t="shared" si="152"/>
        <v>0</v>
      </c>
      <c r="BD181" s="324">
        <f t="shared" si="153"/>
        <v>0</v>
      </c>
      <c r="BE181" s="325">
        <f t="shared" si="189"/>
        <v>0</v>
      </c>
      <c r="BF181" s="325">
        <f t="shared" si="154"/>
        <v>0</v>
      </c>
      <c r="BG181" s="325">
        <f t="shared" si="155"/>
        <v>0</v>
      </c>
      <c r="BH181" s="305">
        <f t="shared" si="156"/>
        <v>0</v>
      </c>
      <c r="BI181" s="298">
        <f t="shared" si="157"/>
        <v>0</v>
      </c>
      <c r="BJ181" s="298">
        <f t="shared" si="190"/>
        <v>0</v>
      </c>
      <c r="BK181" s="298">
        <f t="shared" si="158"/>
        <v>0</v>
      </c>
      <c r="BL181" s="298">
        <f t="shared" si="159"/>
        <v>0</v>
      </c>
    </row>
    <row r="182" spans="1:64" ht="15.75">
      <c r="A182" s="315"/>
      <c r="B182" s="266"/>
      <c r="C182" s="133"/>
      <c r="D182" s="111"/>
      <c r="E182" s="111"/>
      <c r="F182" s="111"/>
      <c r="G182" s="176"/>
      <c r="H182" s="176"/>
      <c r="I182" s="176"/>
      <c r="J182" s="176"/>
      <c r="K182" s="176"/>
      <c r="L182" s="267"/>
      <c r="M182" s="267">
        <f t="shared" si="165"/>
        <v>0</v>
      </c>
      <c r="N182" s="110"/>
      <c r="O182" s="168">
        <f t="shared" si="166"/>
        <v>0</v>
      </c>
      <c r="P182" s="168" t="str">
        <f t="shared" si="167"/>
        <v/>
      </c>
      <c r="Q182" s="107" t="str">
        <f t="shared" si="168"/>
        <v/>
      </c>
      <c r="R182" s="156" t="str">
        <f t="shared" si="169"/>
        <v/>
      </c>
      <c r="S182" s="101" t="str">
        <f t="shared" si="170"/>
        <v/>
      </c>
      <c r="T182" s="102" t="str">
        <f t="shared" si="171"/>
        <v/>
      </c>
      <c r="U182" s="102" t="str">
        <f t="shared" si="172"/>
        <v/>
      </c>
      <c r="V182" s="297">
        <f t="shared" si="142"/>
        <v>0</v>
      </c>
      <c r="W182" s="284"/>
      <c r="X182" s="284"/>
      <c r="Y182" s="299" t="str">
        <f t="shared" si="143"/>
        <v/>
      </c>
      <c r="Z182" s="298">
        <f t="shared" si="144"/>
        <v>0</v>
      </c>
      <c r="AA182" s="298">
        <f t="shared" si="145"/>
        <v>0</v>
      </c>
      <c r="AB182" s="298">
        <f t="shared" si="146"/>
        <v>0</v>
      </c>
      <c r="AC182" s="300">
        <f t="shared" si="147"/>
        <v>0</v>
      </c>
      <c r="AD182" s="300">
        <f t="shared" si="148"/>
        <v>0</v>
      </c>
      <c r="AE182" s="301">
        <f t="shared" si="160"/>
        <v>0</v>
      </c>
      <c r="AF182" s="301">
        <f t="shared" si="173"/>
        <v>0</v>
      </c>
      <c r="AG182" s="298">
        <f t="shared" si="174"/>
        <v>0</v>
      </c>
      <c r="AH182" s="302">
        <f t="shared" si="175"/>
        <v>0</v>
      </c>
      <c r="AI182" s="302">
        <f t="shared" si="176"/>
        <v>0</v>
      </c>
      <c r="AJ182" s="302">
        <f t="shared" si="177"/>
        <v>0</v>
      </c>
      <c r="AK182" s="303">
        <f t="shared" si="149"/>
        <v>0</v>
      </c>
      <c r="AL182" s="302">
        <f t="shared" si="150"/>
        <v>0</v>
      </c>
      <c r="AM182" s="304">
        <f t="shared" si="178"/>
        <v>0</v>
      </c>
      <c r="AN182" s="285">
        <f t="shared" si="179"/>
        <v>0</v>
      </c>
      <c r="AO182" s="303">
        <f t="shared" si="180"/>
        <v>0</v>
      </c>
      <c r="AP182" s="285">
        <f t="shared" si="181"/>
        <v>0</v>
      </c>
      <c r="AQ182" s="285">
        <f t="shared" si="182"/>
        <v>0</v>
      </c>
      <c r="AR182" s="284">
        <f t="shared" si="183"/>
        <v>0</v>
      </c>
      <c r="AS182" s="284">
        <f t="shared" si="184"/>
        <v>0</v>
      </c>
      <c r="AT182" s="284">
        <f t="shared" si="185"/>
        <v>0</v>
      </c>
      <c r="AU182" s="318">
        <f t="shared" si="186"/>
        <v>0</v>
      </c>
      <c r="AV182" s="318">
        <f t="shared" si="161"/>
        <v>0</v>
      </c>
      <c r="AW182" s="318">
        <f t="shared" si="187"/>
        <v>0</v>
      </c>
      <c r="AX182" s="318">
        <f t="shared" si="162"/>
        <v>0</v>
      </c>
      <c r="AY182" s="320">
        <f t="shared" si="188"/>
        <v>0</v>
      </c>
      <c r="AZ182" s="321">
        <f t="shared" si="163"/>
        <v>0</v>
      </c>
      <c r="BA182" s="321">
        <f t="shared" si="151"/>
        <v>0</v>
      </c>
      <c r="BB182" s="322">
        <f t="shared" si="164"/>
        <v>0</v>
      </c>
      <c r="BC182" s="323">
        <f t="shared" si="152"/>
        <v>0</v>
      </c>
      <c r="BD182" s="324">
        <f t="shared" si="153"/>
        <v>0</v>
      </c>
      <c r="BE182" s="325">
        <f t="shared" si="189"/>
        <v>0</v>
      </c>
      <c r="BF182" s="325">
        <f t="shared" si="154"/>
        <v>0</v>
      </c>
      <c r="BG182" s="325">
        <f t="shared" si="155"/>
        <v>0</v>
      </c>
      <c r="BH182" s="305">
        <f t="shared" si="156"/>
        <v>0</v>
      </c>
      <c r="BI182" s="298">
        <f t="shared" si="157"/>
        <v>0</v>
      </c>
      <c r="BJ182" s="298">
        <f t="shared" si="190"/>
        <v>0</v>
      </c>
      <c r="BK182" s="298">
        <f t="shared" si="158"/>
        <v>0</v>
      </c>
      <c r="BL182" s="298">
        <f t="shared" si="159"/>
        <v>0</v>
      </c>
    </row>
    <row r="183" spans="1:64" ht="15.75">
      <c r="A183" s="315"/>
      <c r="B183" s="266"/>
      <c r="C183" s="133"/>
      <c r="D183" s="111"/>
      <c r="E183" s="111"/>
      <c r="F183" s="111"/>
      <c r="G183" s="176"/>
      <c r="H183" s="176"/>
      <c r="I183" s="176"/>
      <c r="J183" s="176"/>
      <c r="K183" s="176"/>
      <c r="L183" s="267"/>
      <c r="M183" s="267">
        <f t="shared" si="165"/>
        <v>0</v>
      </c>
      <c r="N183" s="110"/>
      <c r="O183" s="168">
        <f t="shared" si="166"/>
        <v>0</v>
      </c>
      <c r="P183" s="168" t="str">
        <f t="shared" si="167"/>
        <v/>
      </c>
      <c r="Q183" s="107" t="str">
        <f t="shared" si="168"/>
        <v/>
      </c>
      <c r="R183" s="156" t="str">
        <f t="shared" si="169"/>
        <v/>
      </c>
      <c r="S183" s="101" t="str">
        <f t="shared" si="170"/>
        <v/>
      </c>
      <c r="T183" s="102" t="str">
        <f t="shared" si="171"/>
        <v/>
      </c>
      <c r="U183" s="102" t="str">
        <f t="shared" si="172"/>
        <v/>
      </c>
      <c r="V183" s="297">
        <f t="shared" si="142"/>
        <v>0</v>
      </c>
      <c r="W183" s="284"/>
      <c r="X183" s="284"/>
      <c r="Y183" s="299" t="str">
        <f t="shared" si="143"/>
        <v/>
      </c>
      <c r="Z183" s="298">
        <f t="shared" si="144"/>
        <v>0</v>
      </c>
      <c r="AA183" s="298">
        <f t="shared" si="145"/>
        <v>0</v>
      </c>
      <c r="AB183" s="298">
        <f t="shared" si="146"/>
        <v>0</v>
      </c>
      <c r="AC183" s="300">
        <f t="shared" si="147"/>
        <v>0</v>
      </c>
      <c r="AD183" s="300">
        <f t="shared" si="148"/>
        <v>0</v>
      </c>
      <c r="AE183" s="301">
        <f t="shared" si="160"/>
        <v>0</v>
      </c>
      <c r="AF183" s="301">
        <f t="shared" si="173"/>
        <v>0</v>
      </c>
      <c r="AG183" s="298">
        <f t="shared" si="174"/>
        <v>0</v>
      </c>
      <c r="AH183" s="302">
        <f t="shared" si="175"/>
        <v>0</v>
      </c>
      <c r="AI183" s="302">
        <f t="shared" si="176"/>
        <v>0</v>
      </c>
      <c r="AJ183" s="302">
        <f t="shared" si="177"/>
        <v>0</v>
      </c>
      <c r="AK183" s="303">
        <f t="shared" si="149"/>
        <v>0</v>
      </c>
      <c r="AL183" s="302">
        <f t="shared" si="150"/>
        <v>0</v>
      </c>
      <c r="AM183" s="304">
        <f t="shared" si="178"/>
        <v>0</v>
      </c>
      <c r="AN183" s="285">
        <f t="shared" si="179"/>
        <v>0</v>
      </c>
      <c r="AO183" s="303">
        <f t="shared" si="180"/>
        <v>0</v>
      </c>
      <c r="AP183" s="285">
        <f t="shared" si="181"/>
        <v>0</v>
      </c>
      <c r="AQ183" s="285">
        <f t="shared" si="182"/>
        <v>0</v>
      </c>
      <c r="AR183" s="284">
        <f t="shared" si="183"/>
        <v>0</v>
      </c>
      <c r="AS183" s="284">
        <f t="shared" si="184"/>
        <v>0</v>
      </c>
      <c r="AT183" s="284">
        <f t="shared" si="185"/>
        <v>0</v>
      </c>
      <c r="AU183" s="318">
        <f t="shared" si="186"/>
        <v>0</v>
      </c>
      <c r="AV183" s="318">
        <f t="shared" si="161"/>
        <v>0</v>
      </c>
      <c r="AW183" s="318">
        <f t="shared" si="187"/>
        <v>0</v>
      </c>
      <c r="AX183" s="318">
        <f t="shared" si="162"/>
        <v>0</v>
      </c>
      <c r="AY183" s="320">
        <f t="shared" si="188"/>
        <v>0</v>
      </c>
      <c r="AZ183" s="321">
        <f t="shared" si="163"/>
        <v>0</v>
      </c>
      <c r="BA183" s="321">
        <f t="shared" si="151"/>
        <v>0</v>
      </c>
      <c r="BB183" s="322">
        <f t="shared" si="164"/>
        <v>0</v>
      </c>
      <c r="BC183" s="323">
        <f t="shared" si="152"/>
        <v>0</v>
      </c>
      <c r="BD183" s="324">
        <f t="shared" si="153"/>
        <v>0</v>
      </c>
      <c r="BE183" s="325">
        <f t="shared" si="189"/>
        <v>0</v>
      </c>
      <c r="BF183" s="325">
        <f t="shared" si="154"/>
        <v>0</v>
      </c>
      <c r="BG183" s="325">
        <f t="shared" si="155"/>
        <v>0</v>
      </c>
      <c r="BH183" s="305">
        <f t="shared" si="156"/>
        <v>0</v>
      </c>
      <c r="BI183" s="298">
        <f t="shared" si="157"/>
        <v>0</v>
      </c>
      <c r="BJ183" s="298">
        <f t="shared" si="190"/>
        <v>0</v>
      </c>
      <c r="BK183" s="298">
        <f t="shared" si="158"/>
        <v>0</v>
      </c>
      <c r="BL183" s="298">
        <f t="shared" si="159"/>
        <v>0</v>
      </c>
    </row>
    <row r="184" spans="1:64" ht="15.75">
      <c r="A184" s="315"/>
      <c r="B184" s="266"/>
      <c r="C184" s="133"/>
      <c r="D184" s="111"/>
      <c r="E184" s="111"/>
      <c r="F184" s="111"/>
      <c r="G184" s="176"/>
      <c r="H184" s="176"/>
      <c r="I184" s="176"/>
      <c r="J184" s="176"/>
      <c r="K184" s="176"/>
      <c r="L184" s="267"/>
      <c r="M184" s="267">
        <f t="shared" si="165"/>
        <v>0</v>
      </c>
      <c r="N184" s="110"/>
      <c r="O184" s="168">
        <f t="shared" si="166"/>
        <v>0</v>
      </c>
      <c r="P184" s="168" t="str">
        <f t="shared" si="167"/>
        <v/>
      </c>
      <c r="Q184" s="107" t="str">
        <f t="shared" si="168"/>
        <v/>
      </c>
      <c r="R184" s="156" t="str">
        <f t="shared" si="169"/>
        <v/>
      </c>
      <c r="S184" s="101" t="str">
        <f t="shared" si="170"/>
        <v/>
      </c>
      <c r="T184" s="102" t="str">
        <f t="shared" si="171"/>
        <v/>
      </c>
      <c r="U184" s="102" t="str">
        <f t="shared" si="172"/>
        <v/>
      </c>
      <c r="V184" s="297">
        <f t="shared" si="142"/>
        <v>0</v>
      </c>
      <c r="W184" s="284"/>
      <c r="X184" s="284"/>
      <c r="Y184" s="299" t="str">
        <f t="shared" si="143"/>
        <v/>
      </c>
      <c r="Z184" s="298">
        <f t="shared" si="144"/>
        <v>0</v>
      </c>
      <c r="AA184" s="298">
        <f t="shared" si="145"/>
        <v>0</v>
      </c>
      <c r="AB184" s="298">
        <f t="shared" si="146"/>
        <v>0</v>
      </c>
      <c r="AC184" s="300">
        <f t="shared" si="147"/>
        <v>0</v>
      </c>
      <c r="AD184" s="300">
        <f t="shared" si="148"/>
        <v>0</v>
      </c>
      <c r="AE184" s="301">
        <f t="shared" si="160"/>
        <v>0</v>
      </c>
      <c r="AF184" s="301">
        <f t="shared" si="173"/>
        <v>0</v>
      </c>
      <c r="AG184" s="298">
        <f t="shared" si="174"/>
        <v>0</v>
      </c>
      <c r="AH184" s="302">
        <f t="shared" si="175"/>
        <v>0</v>
      </c>
      <c r="AI184" s="302">
        <f t="shared" si="176"/>
        <v>0</v>
      </c>
      <c r="AJ184" s="302">
        <f t="shared" si="177"/>
        <v>0</v>
      </c>
      <c r="AK184" s="303">
        <f t="shared" si="149"/>
        <v>0</v>
      </c>
      <c r="AL184" s="302">
        <f t="shared" si="150"/>
        <v>0</v>
      </c>
      <c r="AM184" s="304">
        <f t="shared" si="178"/>
        <v>0</v>
      </c>
      <c r="AN184" s="285">
        <f t="shared" si="179"/>
        <v>0</v>
      </c>
      <c r="AO184" s="303">
        <f t="shared" si="180"/>
        <v>0</v>
      </c>
      <c r="AP184" s="285">
        <f t="shared" si="181"/>
        <v>0</v>
      </c>
      <c r="AQ184" s="285">
        <f t="shared" si="182"/>
        <v>0</v>
      </c>
      <c r="AR184" s="284">
        <f t="shared" si="183"/>
        <v>0</v>
      </c>
      <c r="AS184" s="284">
        <f t="shared" si="184"/>
        <v>0</v>
      </c>
      <c r="AT184" s="284">
        <f t="shared" si="185"/>
        <v>0</v>
      </c>
      <c r="AU184" s="318">
        <f t="shared" si="186"/>
        <v>0</v>
      </c>
      <c r="AV184" s="318">
        <f t="shared" si="161"/>
        <v>0</v>
      </c>
      <c r="AW184" s="318">
        <f t="shared" si="187"/>
        <v>0</v>
      </c>
      <c r="AX184" s="318">
        <f t="shared" si="162"/>
        <v>0</v>
      </c>
      <c r="AY184" s="320">
        <f t="shared" si="188"/>
        <v>0</v>
      </c>
      <c r="AZ184" s="321">
        <f t="shared" si="163"/>
        <v>0</v>
      </c>
      <c r="BA184" s="321">
        <f t="shared" si="151"/>
        <v>0</v>
      </c>
      <c r="BB184" s="322">
        <f t="shared" si="164"/>
        <v>0</v>
      </c>
      <c r="BC184" s="323">
        <f t="shared" si="152"/>
        <v>0</v>
      </c>
      <c r="BD184" s="324">
        <f t="shared" si="153"/>
        <v>0</v>
      </c>
      <c r="BE184" s="325">
        <f t="shared" si="189"/>
        <v>0</v>
      </c>
      <c r="BF184" s="325">
        <f t="shared" si="154"/>
        <v>0</v>
      </c>
      <c r="BG184" s="325">
        <f t="shared" si="155"/>
        <v>0</v>
      </c>
      <c r="BH184" s="305">
        <f t="shared" si="156"/>
        <v>0</v>
      </c>
      <c r="BI184" s="298">
        <f t="shared" si="157"/>
        <v>0</v>
      </c>
      <c r="BJ184" s="298">
        <f t="shared" si="190"/>
        <v>0</v>
      </c>
      <c r="BK184" s="298">
        <f t="shared" si="158"/>
        <v>0</v>
      </c>
      <c r="BL184" s="298">
        <f t="shared" si="159"/>
        <v>0</v>
      </c>
    </row>
    <row r="185" spans="1:64" ht="15.75">
      <c r="A185" s="315"/>
      <c r="B185" s="266"/>
      <c r="C185" s="133"/>
      <c r="D185" s="111"/>
      <c r="E185" s="111"/>
      <c r="F185" s="111"/>
      <c r="G185" s="176"/>
      <c r="H185" s="176"/>
      <c r="I185" s="176"/>
      <c r="J185" s="176"/>
      <c r="K185" s="176"/>
      <c r="L185" s="267"/>
      <c r="M185" s="267">
        <f t="shared" si="165"/>
        <v>0</v>
      </c>
      <c r="N185" s="110"/>
      <c r="O185" s="168">
        <f t="shared" si="166"/>
        <v>0</v>
      </c>
      <c r="P185" s="168" t="str">
        <f t="shared" si="167"/>
        <v/>
      </c>
      <c r="Q185" s="107" t="str">
        <f t="shared" si="168"/>
        <v/>
      </c>
      <c r="R185" s="156" t="str">
        <f t="shared" si="169"/>
        <v/>
      </c>
      <c r="S185" s="101" t="str">
        <f t="shared" si="170"/>
        <v/>
      </c>
      <c r="T185" s="102" t="str">
        <f t="shared" si="171"/>
        <v/>
      </c>
      <c r="U185" s="102" t="str">
        <f t="shared" si="172"/>
        <v/>
      </c>
      <c r="V185" s="297">
        <f t="shared" si="142"/>
        <v>0</v>
      </c>
      <c r="W185" s="284"/>
      <c r="X185" s="284"/>
      <c r="Y185" s="299" t="str">
        <f t="shared" si="143"/>
        <v/>
      </c>
      <c r="Z185" s="298">
        <f t="shared" si="144"/>
        <v>0</v>
      </c>
      <c r="AA185" s="298">
        <f t="shared" si="145"/>
        <v>0</v>
      </c>
      <c r="AB185" s="298">
        <f t="shared" si="146"/>
        <v>0</v>
      </c>
      <c r="AC185" s="300">
        <f t="shared" si="147"/>
        <v>0</v>
      </c>
      <c r="AD185" s="300">
        <f t="shared" si="148"/>
        <v>0</v>
      </c>
      <c r="AE185" s="301">
        <f t="shared" si="160"/>
        <v>0</v>
      </c>
      <c r="AF185" s="301">
        <f t="shared" si="173"/>
        <v>0</v>
      </c>
      <c r="AG185" s="298">
        <f t="shared" si="174"/>
        <v>0</v>
      </c>
      <c r="AH185" s="302">
        <f t="shared" si="175"/>
        <v>0</v>
      </c>
      <c r="AI185" s="302">
        <f t="shared" si="176"/>
        <v>0</v>
      </c>
      <c r="AJ185" s="302">
        <f t="shared" si="177"/>
        <v>0</v>
      </c>
      <c r="AK185" s="303">
        <f t="shared" si="149"/>
        <v>0</v>
      </c>
      <c r="AL185" s="302">
        <f t="shared" si="150"/>
        <v>0</v>
      </c>
      <c r="AM185" s="304">
        <f t="shared" si="178"/>
        <v>0</v>
      </c>
      <c r="AN185" s="285">
        <f t="shared" si="179"/>
        <v>0</v>
      </c>
      <c r="AO185" s="303">
        <f t="shared" si="180"/>
        <v>0</v>
      </c>
      <c r="AP185" s="285">
        <f t="shared" si="181"/>
        <v>0</v>
      </c>
      <c r="AQ185" s="285">
        <f t="shared" si="182"/>
        <v>0</v>
      </c>
      <c r="AR185" s="284">
        <f t="shared" si="183"/>
        <v>0</v>
      </c>
      <c r="AS185" s="284">
        <f t="shared" si="184"/>
        <v>0</v>
      </c>
      <c r="AT185" s="284">
        <f t="shared" si="185"/>
        <v>0</v>
      </c>
      <c r="AU185" s="318">
        <f t="shared" si="186"/>
        <v>0</v>
      </c>
      <c r="AV185" s="318">
        <f t="shared" si="161"/>
        <v>0</v>
      </c>
      <c r="AW185" s="318">
        <f t="shared" si="187"/>
        <v>0</v>
      </c>
      <c r="AX185" s="318">
        <f t="shared" si="162"/>
        <v>0</v>
      </c>
      <c r="AY185" s="320">
        <f t="shared" si="188"/>
        <v>0</v>
      </c>
      <c r="AZ185" s="321">
        <f t="shared" si="163"/>
        <v>0</v>
      </c>
      <c r="BA185" s="321">
        <f t="shared" si="151"/>
        <v>0</v>
      </c>
      <c r="BB185" s="322">
        <f t="shared" si="164"/>
        <v>0</v>
      </c>
      <c r="BC185" s="323">
        <f t="shared" si="152"/>
        <v>0</v>
      </c>
      <c r="BD185" s="324">
        <f t="shared" si="153"/>
        <v>0</v>
      </c>
      <c r="BE185" s="325">
        <f t="shared" si="189"/>
        <v>0</v>
      </c>
      <c r="BF185" s="325">
        <f t="shared" si="154"/>
        <v>0</v>
      </c>
      <c r="BG185" s="325">
        <f t="shared" si="155"/>
        <v>0</v>
      </c>
      <c r="BH185" s="305">
        <f t="shared" si="156"/>
        <v>0</v>
      </c>
      <c r="BI185" s="298">
        <f t="shared" si="157"/>
        <v>0</v>
      </c>
      <c r="BJ185" s="298">
        <f t="shared" si="190"/>
        <v>0</v>
      </c>
      <c r="BK185" s="298">
        <f t="shared" si="158"/>
        <v>0</v>
      </c>
      <c r="BL185" s="298">
        <f t="shared" si="159"/>
        <v>0</v>
      </c>
    </row>
    <row r="186" spans="1:64" ht="15.75">
      <c r="A186" s="315"/>
      <c r="B186" s="266"/>
      <c r="C186" s="133"/>
      <c r="D186" s="111"/>
      <c r="E186" s="111"/>
      <c r="F186" s="111"/>
      <c r="G186" s="176"/>
      <c r="H186" s="176"/>
      <c r="I186" s="176"/>
      <c r="J186" s="176"/>
      <c r="K186" s="176"/>
      <c r="L186" s="267"/>
      <c r="M186" s="267">
        <f t="shared" si="165"/>
        <v>0</v>
      </c>
      <c r="N186" s="110"/>
      <c r="O186" s="168">
        <f t="shared" si="166"/>
        <v>0</v>
      </c>
      <c r="P186" s="168" t="str">
        <f t="shared" si="167"/>
        <v/>
      </c>
      <c r="Q186" s="107" t="str">
        <f t="shared" si="168"/>
        <v/>
      </c>
      <c r="R186" s="156" t="str">
        <f t="shared" si="169"/>
        <v/>
      </c>
      <c r="S186" s="101" t="str">
        <f t="shared" si="170"/>
        <v/>
      </c>
      <c r="T186" s="102" t="str">
        <f t="shared" si="171"/>
        <v/>
      </c>
      <c r="U186" s="102" t="str">
        <f t="shared" si="172"/>
        <v/>
      </c>
      <c r="V186" s="297">
        <f t="shared" si="142"/>
        <v>0</v>
      </c>
      <c r="W186" s="284"/>
      <c r="X186" s="284"/>
      <c r="Y186" s="299" t="str">
        <f t="shared" si="143"/>
        <v/>
      </c>
      <c r="Z186" s="298">
        <f t="shared" si="144"/>
        <v>0</v>
      </c>
      <c r="AA186" s="298">
        <f t="shared" si="145"/>
        <v>0</v>
      </c>
      <c r="AB186" s="298">
        <f t="shared" si="146"/>
        <v>0</v>
      </c>
      <c r="AC186" s="300">
        <f t="shared" si="147"/>
        <v>0</v>
      </c>
      <c r="AD186" s="300">
        <f t="shared" si="148"/>
        <v>0</v>
      </c>
      <c r="AE186" s="301">
        <f t="shared" si="160"/>
        <v>0</v>
      </c>
      <c r="AF186" s="301">
        <f t="shared" si="173"/>
        <v>0</v>
      </c>
      <c r="AG186" s="298">
        <f t="shared" si="174"/>
        <v>0</v>
      </c>
      <c r="AH186" s="302">
        <f t="shared" si="175"/>
        <v>0</v>
      </c>
      <c r="AI186" s="302">
        <f t="shared" si="176"/>
        <v>0</v>
      </c>
      <c r="AJ186" s="302">
        <f t="shared" si="177"/>
        <v>0</v>
      </c>
      <c r="AK186" s="303">
        <f t="shared" si="149"/>
        <v>0</v>
      </c>
      <c r="AL186" s="302">
        <f t="shared" si="150"/>
        <v>0</v>
      </c>
      <c r="AM186" s="304">
        <f t="shared" si="178"/>
        <v>0</v>
      </c>
      <c r="AN186" s="285">
        <f t="shared" si="179"/>
        <v>0</v>
      </c>
      <c r="AO186" s="303">
        <f t="shared" si="180"/>
        <v>0</v>
      </c>
      <c r="AP186" s="285">
        <f t="shared" si="181"/>
        <v>0</v>
      </c>
      <c r="AQ186" s="285">
        <f t="shared" si="182"/>
        <v>0</v>
      </c>
      <c r="AR186" s="284">
        <f t="shared" si="183"/>
        <v>0</v>
      </c>
      <c r="AS186" s="284">
        <f t="shared" si="184"/>
        <v>0</v>
      </c>
      <c r="AT186" s="284">
        <f t="shared" si="185"/>
        <v>0</v>
      </c>
      <c r="AU186" s="318">
        <f t="shared" si="186"/>
        <v>0</v>
      </c>
      <c r="AV186" s="318">
        <f t="shared" si="161"/>
        <v>0</v>
      </c>
      <c r="AW186" s="318">
        <f t="shared" si="187"/>
        <v>0</v>
      </c>
      <c r="AX186" s="318">
        <f t="shared" si="162"/>
        <v>0</v>
      </c>
      <c r="AY186" s="320">
        <f t="shared" si="188"/>
        <v>0</v>
      </c>
      <c r="AZ186" s="321">
        <f t="shared" si="163"/>
        <v>0</v>
      </c>
      <c r="BA186" s="321">
        <f t="shared" si="151"/>
        <v>0</v>
      </c>
      <c r="BB186" s="322">
        <f t="shared" si="164"/>
        <v>0</v>
      </c>
      <c r="BC186" s="323">
        <f t="shared" si="152"/>
        <v>0</v>
      </c>
      <c r="BD186" s="324">
        <f t="shared" si="153"/>
        <v>0</v>
      </c>
      <c r="BE186" s="325">
        <f t="shared" si="189"/>
        <v>0</v>
      </c>
      <c r="BF186" s="325">
        <f t="shared" si="154"/>
        <v>0</v>
      </c>
      <c r="BG186" s="325">
        <f t="shared" si="155"/>
        <v>0</v>
      </c>
      <c r="BH186" s="305">
        <f t="shared" si="156"/>
        <v>0</v>
      </c>
      <c r="BI186" s="298">
        <f t="shared" si="157"/>
        <v>0</v>
      </c>
      <c r="BJ186" s="298">
        <f t="shared" si="190"/>
        <v>0</v>
      </c>
      <c r="BK186" s="298">
        <f t="shared" si="158"/>
        <v>0</v>
      </c>
      <c r="BL186" s="298">
        <f t="shared" si="159"/>
        <v>0</v>
      </c>
    </row>
    <row r="187" spans="1:64" ht="15.75">
      <c r="A187" s="315"/>
      <c r="B187" s="266"/>
      <c r="C187" s="133"/>
      <c r="D187" s="111"/>
      <c r="E187" s="111"/>
      <c r="F187" s="111"/>
      <c r="G187" s="176"/>
      <c r="H187" s="176"/>
      <c r="I187" s="176"/>
      <c r="J187" s="176"/>
      <c r="K187" s="176"/>
      <c r="L187" s="267"/>
      <c r="M187" s="267">
        <f t="shared" si="165"/>
        <v>0</v>
      </c>
      <c r="N187" s="110"/>
      <c r="O187" s="168">
        <f t="shared" si="166"/>
        <v>0</v>
      </c>
      <c r="P187" s="168" t="str">
        <f t="shared" si="167"/>
        <v/>
      </c>
      <c r="Q187" s="107" t="str">
        <f t="shared" si="168"/>
        <v/>
      </c>
      <c r="R187" s="156" t="str">
        <f t="shared" si="169"/>
        <v/>
      </c>
      <c r="S187" s="101" t="str">
        <f t="shared" si="170"/>
        <v/>
      </c>
      <c r="T187" s="102" t="str">
        <f t="shared" si="171"/>
        <v/>
      </c>
      <c r="U187" s="102" t="str">
        <f t="shared" si="172"/>
        <v/>
      </c>
      <c r="V187" s="297">
        <f t="shared" si="142"/>
        <v>0</v>
      </c>
      <c r="W187" s="284"/>
      <c r="X187" s="284"/>
      <c r="Y187" s="299" t="str">
        <f t="shared" si="143"/>
        <v/>
      </c>
      <c r="Z187" s="298">
        <f t="shared" si="144"/>
        <v>0</v>
      </c>
      <c r="AA187" s="298">
        <f t="shared" si="145"/>
        <v>0</v>
      </c>
      <c r="AB187" s="298">
        <f t="shared" si="146"/>
        <v>0</v>
      </c>
      <c r="AC187" s="300">
        <f t="shared" si="147"/>
        <v>0</v>
      </c>
      <c r="AD187" s="300">
        <f t="shared" si="148"/>
        <v>0</v>
      </c>
      <c r="AE187" s="301">
        <f t="shared" si="160"/>
        <v>0</v>
      </c>
      <c r="AF187" s="301">
        <f t="shared" si="173"/>
        <v>0</v>
      </c>
      <c r="AG187" s="298">
        <f t="shared" si="174"/>
        <v>0</v>
      </c>
      <c r="AH187" s="302">
        <f t="shared" si="175"/>
        <v>0</v>
      </c>
      <c r="AI187" s="302">
        <f t="shared" si="176"/>
        <v>0</v>
      </c>
      <c r="AJ187" s="302">
        <f t="shared" si="177"/>
        <v>0</v>
      </c>
      <c r="AK187" s="303">
        <f t="shared" si="149"/>
        <v>0</v>
      </c>
      <c r="AL187" s="302">
        <f t="shared" si="150"/>
        <v>0</v>
      </c>
      <c r="AM187" s="304">
        <f t="shared" si="178"/>
        <v>0</v>
      </c>
      <c r="AN187" s="285">
        <f t="shared" si="179"/>
        <v>0</v>
      </c>
      <c r="AO187" s="303">
        <f t="shared" si="180"/>
        <v>0</v>
      </c>
      <c r="AP187" s="285">
        <f t="shared" si="181"/>
        <v>0</v>
      </c>
      <c r="AQ187" s="285">
        <f t="shared" si="182"/>
        <v>0</v>
      </c>
      <c r="AR187" s="284">
        <f t="shared" si="183"/>
        <v>0</v>
      </c>
      <c r="AS187" s="284">
        <f t="shared" si="184"/>
        <v>0</v>
      </c>
      <c r="AT187" s="284">
        <f t="shared" si="185"/>
        <v>0</v>
      </c>
      <c r="AU187" s="318">
        <f t="shared" si="186"/>
        <v>0</v>
      </c>
      <c r="AV187" s="318">
        <f t="shared" si="161"/>
        <v>0</v>
      </c>
      <c r="AW187" s="318">
        <f t="shared" si="187"/>
        <v>0</v>
      </c>
      <c r="AX187" s="318">
        <f t="shared" si="162"/>
        <v>0</v>
      </c>
      <c r="AY187" s="320">
        <f t="shared" si="188"/>
        <v>0</v>
      </c>
      <c r="AZ187" s="321">
        <f t="shared" si="163"/>
        <v>0</v>
      </c>
      <c r="BA187" s="321">
        <f t="shared" si="151"/>
        <v>0</v>
      </c>
      <c r="BB187" s="322">
        <f t="shared" si="164"/>
        <v>0</v>
      </c>
      <c r="BC187" s="323">
        <f t="shared" si="152"/>
        <v>0</v>
      </c>
      <c r="BD187" s="324">
        <f t="shared" si="153"/>
        <v>0</v>
      </c>
      <c r="BE187" s="325">
        <f t="shared" si="189"/>
        <v>0</v>
      </c>
      <c r="BF187" s="325">
        <f t="shared" si="154"/>
        <v>0</v>
      </c>
      <c r="BG187" s="325">
        <f t="shared" si="155"/>
        <v>0</v>
      </c>
      <c r="BH187" s="305">
        <f t="shared" si="156"/>
        <v>0</v>
      </c>
      <c r="BI187" s="298">
        <f t="shared" si="157"/>
        <v>0</v>
      </c>
      <c r="BJ187" s="298">
        <f t="shared" si="190"/>
        <v>0</v>
      </c>
      <c r="BK187" s="298">
        <f t="shared" si="158"/>
        <v>0</v>
      </c>
      <c r="BL187" s="298">
        <f t="shared" si="159"/>
        <v>0</v>
      </c>
    </row>
    <row r="188" spans="1:64" ht="15.75">
      <c r="A188" s="315"/>
      <c r="B188" s="266"/>
      <c r="C188" s="133"/>
      <c r="D188" s="111"/>
      <c r="E188" s="111"/>
      <c r="F188" s="111"/>
      <c r="G188" s="176"/>
      <c r="H188" s="176"/>
      <c r="I188" s="176"/>
      <c r="J188" s="176"/>
      <c r="K188" s="176"/>
      <c r="L188" s="267"/>
      <c r="M188" s="267">
        <f t="shared" si="165"/>
        <v>0</v>
      </c>
      <c r="N188" s="110"/>
      <c r="O188" s="168">
        <f t="shared" si="166"/>
        <v>0</v>
      </c>
      <c r="P188" s="168" t="str">
        <f t="shared" si="167"/>
        <v/>
      </c>
      <c r="Q188" s="107" t="str">
        <f t="shared" si="168"/>
        <v/>
      </c>
      <c r="R188" s="156" t="str">
        <f t="shared" si="169"/>
        <v/>
      </c>
      <c r="S188" s="101" t="str">
        <f t="shared" si="170"/>
        <v/>
      </c>
      <c r="T188" s="102" t="str">
        <f t="shared" si="171"/>
        <v/>
      </c>
      <c r="U188" s="102" t="str">
        <f t="shared" si="172"/>
        <v/>
      </c>
      <c r="V188" s="297">
        <f t="shared" si="142"/>
        <v>0</v>
      </c>
      <c r="W188" s="284"/>
      <c r="X188" s="284"/>
      <c r="Y188" s="299" t="str">
        <f t="shared" si="143"/>
        <v/>
      </c>
      <c r="Z188" s="298">
        <f t="shared" si="144"/>
        <v>0</v>
      </c>
      <c r="AA188" s="298">
        <f t="shared" si="145"/>
        <v>0</v>
      </c>
      <c r="AB188" s="298">
        <f t="shared" si="146"/>
        <v>0</v>
      </c>
      <c r="AC188" s="300">
        <f t="shared" si="147"/>
        <v>0</v>
      </c>
      <c r="AD188" s="300">
        <f t="shared" si="148"/>
        <v>0</v>
      </c>
      <c r="AE188" s="301">
        <f t="shared" si="160"/>
        <v>0</v>
      </c>
      <c r="AF188" s="301">
        <f t="shared" si="173"/>
        <v>0</v>
      </c>
      <c r="AG188" s="298">
        <f t="shared" si="174"/>
        <v>0</v>
      </c>
      <c r="AH188" s="302">
        <f t="shared" si="175"/>
        <v>0</v>
      </c>
      <c r="AI188" s="302">
        <f t="shared" si="176"/>
        <v>0</v>
      </c>
      <c r="AJ188" s="302">
        <f t="shared" si="177"/>
        <v>0</v>
      </c>
      <c r="AK188" s="303">
        <f t="shared" si="149"/>
        <v>0</v>
      </c>
      <c r="AL188" s="302">
        <f t="shared" si="150"/>
        <v>0</v>
      </c>
      <c r="AM188" s="304">
        <f t="shared" si="178"/>
        <v>0</v>
      </c>
      <c r="AN188" s="285">
        <f t="shared" si="179"/>
        <v>0</v>
      </c>
      <c r="AO188" s="303">
        <f t="shared" si="180"/>
        <v>0</v>
      </c>
      <c r="AP188" s="285">
        <f t="shared" si="181"/>
        <v>0</v>
      </c>
      <c r="AQ188" s="285">
        <f t="shared" si="182"/>
        <v>0</v>
      </c>
      <c r="AR188" s="284">
        <f t="shared" si="183"/>
        <v>0</v>
      </c>
      <c r="AS188" s="284">
        <f t="shared" si="184"/>
        <v>0</v>
      </c>
      <c r="AT188" s="284">
        <f t="shared" si="185"/>
        <v>0</v>
      </c>
      <c r="AU188" s="318">
        <f t="shared" si="186"/>
        <v>0</v>
      </c>
      <c r="AV188" s="318">
        <f t="shared" si="161"/>
        <v>0</v>
      </c>
      <c r="AW188" s="318">
        <f t="shared" si="187"/>
        <v>0</v>
      </c>
      <c r="AX188" s="318">
        <f t="shared" si="162"/>
        <v>0</v>
      </c>
      <c r="AY188" s="320">
        <f t="shared" si="188"/>
        <v>0</v>
      </c>
      <c r="AZ188" s="321">
        <f t="shared" si="163"/>
        <v>0</v>
      </c>
      <c r="BA188" s="321">
        <f t="shared" si="151"/>
        <v>0</v>
      </c>
      <c r="BB188" s="322">
        <f t="shared" si="164"/>
        <v>0</v>
      </c>
      <c r="BC188" s="323">
        <f t="shared" si="152"/>
        <v>0</v>
      </c>
      <c r="BD188" s="324">
        <f t="shared" si="153"/>
        <v>0</v>
      </c>
      <c r="BE188" s="325">
        <f t="shared" si="189"/>
        <v>0</v>
      </c>
      <c r="BF188" s="325">
        <f t="shared" si="154"/>
        <v>0</v>
      </c>
      <c r="BG188" s="325">
        <f t="shared" si="155"/>
        <v>0</v>
      </c>
      <c r="BH188" s="305">
        <f t="shared" si="156"/>
        <v>0</v>
      </c>
      <c r="BI188" s="298">
        <f t="shared" si="157"/>
        <v>0</v>
      </c>
      <c r="BJ188" s="298">
        <f t="shared" si="190"/>
        <v>0</v>
      </c>
      <c r="BK188" s="298">
        <f t="shared" si="158"/>
        <v>0</v>
      </c>
      <c r="BL188" s="298">
        <f t="shared" si="159"/>
        <v>0</v>
      </c>
    </row>
    <row r="189" spans="1:64" ht="15.75">
      <c r="A189" s="315"/>
      <c r="B189" s="266"/>
      <c r="C189" s="133"/>
      <c r="D189" s="111"/>
      <c r="E189" s="111"/>
      <c r="F189" s="111"/>
      <c r="G189" s="176"/>
      <c r="H189" s="176"/>
      <c r="I189" s="176"/>
      <c r="J189" s="176"/>
      <c r="K189" s="176"/>
      <c r="L189" s="267"/>
      <c r="M189" s="267">
        <f t="shared" si="165"/>
        <v>0</v>
      </c>
      <c r="N189" s="110"/>
      <c r="O189" s="168">
        <f t="shared" si="166"/>
        <v>0</v>
      </c>
      <c r="P189" s="168" t="str">
        <f t="shared" si="167"/>
        <v/>
      </c>
      <c r="Q189" s="107" t="str">
        <f t="shared" si="168"/>
        <v/>
      </c>
      <c r="R189" s="156" t="str">
        <f t="shared" si="169"/>
        <v/>
      </c>
      <c r="S189" s="101" t="str">
        <f t="shared" si="170"/>
        <v/>
      </c>
      <c r="T189" s="102" t="str">
        <f t="shared" si="171"/>
        <v/>
      </c>
      <c r="U189" s="102" t="str">
        <f t="shared" si="172"/>
        <v/>
      </c>
      <c r="V189" s="297">
        <f t="shared" si="142"/>
        <v>0</v>
      </c>
      <c r="W189" s="284"/>
      <c r="X189" s="284"/>
      <c r="Y189" s="299" t="str">
        <f t="shared" si="143"/>
        <v/>
      </c>
      <c r="Z189" s="298">
        <f t="shared" si="144"/>
        <v>0</v>
      </c>
      <c r="AA189" s="298">
        <f t="shared" si="145"/>
        <v>0</v>
      </c>
      <c r="AB189" s="298">
        <f t="shared" si="146"/>
        <v>0</v>
      </c>
      <c r="AC189" s="300">
        <f t="shared" si="147"/>
        <v>0</v>
      </c>
      <c r="AD189" s="300">
        <f t="shared" si="148"/>
        <v>0</v>
      </c>
      <c r="AE189" s="301">
        <f t="shared" si="160"/>
        <v>0</v>
      </c>
      <c r="AF189" s="301">
        <f t="shared" si="173"/>
        <v>0</v>
      </c>
      <c r="AG189" s="298">
        <f t="shared" si="174"/>
        <v>0</v>
      </c>
      <c r="AH189" s="302">
        <f t="shared" si="175"/>
        <v>0</v>
      </c>
      <c r="AI189" s="302">
        <f t="shared" si="176"/>
        <v>0</v>
      </c>
      <c r="AJ189" s="302">
        <f t="shared" si="177"/>
        <v>0</v>
      </c>
      <c r="AK189" s="303">
        <f t="shared" si="149"/>
        <v>0</v>
      </c>
      <c r="AL189" s="302">
        <f t="shared" si="150"/>
        <v>0</v>
      </c>
      <c r="AM189" s="304">
        <f t="shared" si="178"/>
        <v>0</v>
      </c>
      <c r="AN189" s="285">
        <f t="shared" si="179"/>
        <v>0</v>
      </c>
      <c r="AO189" s="303">
        <f t="shared" si="180"/>
        <v>0</v>
      </c>
      <c r="AP189" s="285">
        <f t="shared" si="181"/>
        <v>0</v>
      </c>
      <c r="AQ189" s="285">
        <f t="shared" si="182"/>
        <v>0</v>
      </c>
      <c r="AR189" s="284">
        <f t="shared" si="183"/>
        <v>0</v>
      </c>
      <c r="AS189" s="284">
        <f t="shared" si="184"/>
        <v>0</v>
      </c>
      <c r="AT189" s="284">
        <f t="shared" si="185"/>
        <v>0</v>
      </c>
      <c r="AU189" s="318">
        <f t="shared" si="186"/>
        <v>0</v>
      </c>
      <c r="AV189" s="318">
        <f t="shared" si="161"/>
        <v>0</v>
      </c>
      <c r="AW189" s="318">
        <f t="shared" si="187"/>
        <v>0</v>
      </c>
      <c r="AX189" s="318">
        <f t="shared" si="162"/>
        <v>0</v>
      </c>
      <c r="AY189" s="320">
        <f t="shared" si="188"/>
        <v>0</v>
      </c>
      <c r="AZ189" s="321">
        <f t="shared" si="163"/>
        <v>0</v>
      </c>
      <c r="BA189" s="321">
        <f t="shared" si="151"/>
        <v>0</v>
      </c>
      <c r="BB189" s="322">
        <f t="shared" si="164"/>
        <v>0</v>
      </c>
      <c r="BC189" s="323">
        <f t="shared" si="152"/>
        <v>0</v>
      </c>
      <c r="BD189" s="324">
        <f t="shared" si="153"/>
        <v>0</v>
      </c>
      <c r="BE189" s="325">
        <f t="shared" si="189"/>
        <v>0</v>
      </c>
      <c r="BF189" s="325">
        <f t="shared" si="154"/>
        <v>0</v>
      </c>
      <c r="BG189" s="325">
        <f t="shared" si="155"/>
        <v>0</v>
      </c>
      <c r="BH189" s="305">
        <f t="shared" si="156"/>
        <v>0</v>
      </c>
      <c r="BI189" s="298">
        <f t="shared" si="157"/>
        <v>0</v>
      </c>
      <c r="BJ189" s="298">
        <f t="shared" si="190"/>
        <v>0</v>
      </c>
      <c r="BK189" s="298">
        <f t="shared" si="158"/>
        <v>0</v>
      </c>
      <c r="BL189" s="298">
        <f t="shared" si="159"/>
        <v>0</v>
      </c>
    </row>
    <row r="190" spans="1:64" ht="15.75">
      <c r="A190" s="315"/>
      <c r="B190" s="266"/>
      <c r="C190" s="133"/>
      <c r="D190" s="111"/>
      <c r="E190" s="111"/>
      <c r="F190" s="111"/>
      <c r="G190" s="176"/>
      <c r="H190" s="176"/>
      <c r="I190" s="176"/>
      <c r="J190" s="176"/>
      <c r="K190" s="176"/>
      <c r="L190" s="267"/>
      <c r="M190" s="267">
        <f t="shared" si="165"/>
        <v>0</v>
      </c>
      <c r="N190" s="110"/>
      <c r="O190" s="168">
        <f t="shared" si="166"/>
        <v>0</v>
      </c>
      <c r="P190" s="168" t="str">
        <f t="shared" si="167"/>
        <v/>
      </c>
      <c r="Q190" s="107" t="str">
        <f t="shared" si="168"/>
        <v/>
      </c>
      <c r="R190" s="156" t="str">
        <f t="shared" si="169"/>
        <v/>
      </c>
      <c r="S190" s="101" t="str">
        <f t="shared" si="170"/>
        <v/>
      </c>
      <c r="T190" s="102" t="str">
        <f t="shared" si="171"/>
        <v/>
      </c>
      <c r="U190" s="102" t="str">
        <f t="shared" si="172"/>
        <v/>
      </c>
      <c r="V190" s="297">
        <f t="shared" si="142"/>
        <v>0</v>
      </c>
      <c r="W190" s="284"/>
      <c r="X190" s="284"/>
      <c r="Y190" s="299" t="str">
        <f t="shared" si="143"/>
        <v/>
      </c>
      <c r="Z190" s="298">
        <f t="shared" si="144"/>
        <v>0</v>
      </c>
      <c r="AA190" s="298">
        <f t="shared" si="145"/>
        <v>0</v>
      </c>
      <c r="AB190" s="298">
        <f t="shared" si="146"/>
        <v>0</v>
      </c>
      <c r="AC190" s="300">
        <f t="shared" si="147"/>
        <v>0</v>
      </c>
      <c r="AD190" s="300">
        <f t="shared" si="148"/>
        <v>0</v>
      </c>
      <c r="AE190" s="301">
        <f t="shared" si="160"/>
        <v>0</v>
      </c>
      <c r="AF190" s="301">
        <f t="shared" si="173"/>
        <v>0</v>
      </c>
      <c r="AG190" s="298">
        <f t="shared" si="174"/>
        <v>0</v>
      </c>
      <c r="AH190" s="302">
        <f t="shared" si="175"/>
        <v>0</v>
      </c>
      <c r="AI190" s="302">
        <f t="shared" si="176"/>
        <v>0</v>
      </c>
      <c r="AJ190" s="302">
        <f t="shared" si="177"/>
        <v>0</v>
      </c>
      <c r="AK190" s="303">
        <f t="shared" si="149"/>
        <v>0</v>
      </c>
      <c r="AL190" s="302">
        <f t="shared" si="150"/>
        <v>0</v>
      </c>
      <c r="AM190" s="304">
        <f t="shared" si="178"/>
        <v>0</v>
      </c>
      <c r="AN190" s="285">
        <f t="shared" si="179"/>
        <v>0</v>
      </c>
      <c r="AO190" s="303">
        <f t="shared" si="180"/>
        <v>0</v>
      </c>
      <c r="AP190" s="285">
        <f t="shared" si="181"/>
        <v>0</v>
      </c>
      <c r="AQ190" s="285">
        <f t="shared" si="182"/>
        <v>0</v>
      </c>
      <c r="AR190" s="284">
        <f t="shared" si="183"/>
        <v>0</v>
      </c>
      <c r="AS190" s="284">
        <f t="shared" si="184"/>
        <v>0</v>
      </c>
      <c r="AT190" s="284">
        <f t="shared" si="185"/>
        <v>0</v>
      </c>
      <c r="AU190" s="318">
        <f t="shared" si="186"/>
        <v>0</v>
      </c>
      <c r="AV190" s="318">
        <f t="shared" si="161"/>
        <v>0</v>
      </c>
      <c r="AW190" s="318">
        <f t="shared" si="187"/>
        <v>0</v>
      </c>
      <c r="AX190" s="318">
        <f t="shared" si="162"/>
        <v>0</v>
      </c>
      <c r="AY190" s="320">
        <f t="shared" si="188"/>
        <v>0</v>
      </c>
      <c r="AZ190" s="321">
        <f t="shared" si="163"/>
        <v>0</v>
      </c>
      <c r="BA190" s="321">
        <f t="shared" si="151"/>
        <v>0</v>
      </c>
      <c r="BB190" s="322">
        <f t="shared" si="164"/>
        <v>0</v>
      </c>
      <c r="BC190" s="323">
        <f t="shared" si="152"/>
        <v>0</v>
      </c>
      <c r="BD190" s="324">
        <f t="shared" si="153"/>
        <v>0</v>
      </c>
      <c r="BE190" s="325">
        <f t="shared" si="189"/>
        <v>0</v>
      </c>
      <c r="BF190" s="325">
        <f t="shared" si="154"/>
        <v>0</v>
      </c>
      <c r="BG190" s="325">
        <f t="shared" si="155"/>
        <v>0</v>
      </c>
      <c r="BH190" s="305">
        <f t="shared" si="156"/>
        <v>0</v>
      </c>
      <c r="BI190" s="298">
        <f t="shared" si="157"/>
        <v>0</v>
      </c>
      <c r="BJ190" s="298">
        <f t="shared" si="190"/>
        <v>0</v>
      </c>
      <c r="BK190" s="298">
        <f t="shared" si="158"/>
        <v>0</v>
      </c>
      <c r="BL190" s="298">
        <f t="shared" si="159"/>
        <v>0</v>
      </c>
    </row>
    <row r="191" spans="1:64" ht="15.75">
      <c r="A191" s="315"/>
      <c r="B191" s="266"/>
      <c r="C191" s="133"/>
      <c r="D191" s="111"/>
      <c r="E191" s="111"/>
      <c r="F191" s="111"/>
      <c r="G191" s="176"/>
      <c r="H191" s="176"/>
      <c r="I191" s="176"/>
      <c r="J191" s="176"/>
      <c r="K191" s="176"/>
      <c r="L191" s="267"/>
      <c r="M191" s="267">
        <f t="shared" si="165"/>
        <v>0</v>
      </c>
      <c r="N191" s="110"/>
      <c r="O191" s="168">
        <f t="shared" si="166"/>
        <v>0</v>
      </c>
      <c r="P191" s="168" t="str">
        <f t="shared" si="167"/>
        <v/>
      </c>
      <c r="Q191" s="107" t="str">
        <f t="shared" si="168"/>
        <v/>
      </c>
      <c r="R191" s="156" t="str">
        <f t="shared" si="169"/>
        <v/>
      </c>
      <c r="S191" s="101" t="str">
        <f t="shared" si="170"/>
        <v/>
      </c>
      <c r="T191" s="102" t="str">
        <f t="shared" si="171"/>
        <v/>
      </c>
      <c r="U191" s="102" t="str">
        <f t="shared" si="172"/>
        <v/>
      </c>
      <c r="V191" s="297">
        <f t="shared" si="142"/>
        <v>0</v>
      </c>
      <c r="W191" s="284"/>
      <c r="X191" s="284"/>
      <c r="Y191" s="299" t="str">
        <f t="shared" si="143"/>
        <v/>
      </c>
      <c r="Z191" s="298">
        <f t="shared" si="144"/>
        <v>0</v>
      </c>
      <c r="AA191" s="298">
        <f t="shared" si="145"/>
        <v>0</v>
      </c>
      <c r="AB191" s="298">
        <f t="shared" si="146"/>
        <v>0</v>
      </c>
      <c r="AC191" s="300">
        <f t="shared" si="147"/>
        <v>0</v>
      </c>
      <c r="AD191" s="300">
        <f t="shared" si="148"/>
        <v>0</v>
      </c>
      <c r="AE191" s="301">
        <f t="shared" si="160"/>
        <v>0</v>
      </c>
      <c r="AF191" s="301">
        <f t="shared" si="173"/>
        <v>0</v>
      </c>
      <c r="AG191" s="298">
        <f t="shared" si="174"/>
        <v>0</v>
      </c>
      <c r="AH191" s="302">
        <f t="shared" si="175"/>
        <v>0</v>
      </c>
      <c r="AI191" s="302">
        <f t="shared" si="176"/>
        <v>0</v>
      </c>
      <c r="AJ191" s="302">
        <f t="shared" si="177"/>
        <v>0</v>
      </c>
      <c r="AK191" s="303">
        <f t="shared" si="149"/>
        <v>0</v>
      </c>
      <c r="AL191" s="302">
        <f t="shared" si="150"/>
        <v>0</v>
      </c>
      <c r="AM191" s="304">
        <f t="shared" si="178"/>
        <v>0</v>
      </c>
      <c r="AN191" s="285">
        <f t="shared" si="179"/>
        <v>0</v>
      </c>
      <c r="AO191" s="303">
        <f t="shared" si="180"/>
        <v>0</v>
      </c>
      <c r="AP191" s="285">
        <f t="shared" si="181"/>
        <v>0</v>
      </c>
      <c r="AQ191" s="285">
        <f t="shared" si="182"/>
        <v>0</v>
      </c>
      <c r="AR191" s="284">
        <f t="shared" si="183"/>
        <v>0</v>
      </c>
      <c r="AS191" s="284">
        <f t="shared" si="184"/>
        <v>0</v>
      </c>
      <c r="AT191" s="284">
        <f t="shared" si="185"/>
        <v>0</v>
      </c>
      <c r="AU191" s="318">
        <f t="shared" si="186"/>
        <v>0</v>
      </c>
      <c r="AV191" s="318">
        <f t="shared" si="161"/>
        <v>0</v>
      </c>
      <c r="AW191" s="318">
        <f t="shared" si="187"/>
        <v>0</v>
      </c>
      <c r="AX191" s="318">
        <f t="shared" si="162"/>
        <v>0</v>
      </c>
      <c r="AY191" s="320">
        <f t="shared" si="188"/>
        <v>0</v>
      </c>
      <c r="AZ191" s="321">
        <f t="shared" si="163"/>
        <v>0</v>
      </c>
      <c r="BA191" s="321">
        <f t="shared" si="151"/>
        <v>0</v>
      </c>
      <c r="BB191" s="322">
        <f t="shared" si="164"/>
        <v>0</v>
      </c>
      <c r="BC191" s="323">
        <f t="shared" si="152"/>
        <v>0</v>
      </c>
      <c r="BD191" s="324">
        <f t="shared" si="153"/>
        <v>0</v>
      </c>
      <c r="BE191" s="325">
        <f t="shared" si="189"/>
        <v>0</v>
      </c>
      <c r="BF191" s="325">
        <f t="shared" si="154"/>
        <v>0</v>
      </c>
      <c r="BG191" s="325">
        <f t="shared" si="155"/>
        <v>0</v>
      </c>
      <c r="BH191" s="305">
        <f t="shared" si="156"/>
        <v>0</v>
      </c>
      <c r="BI191" s="298">
        <f t="shared" si="157"/>
        <v>0</v>
      </c>
      <c r="BJ191" s="298">
        <f t="shared" si="190"/>
        <v>0</v>
      </c>
      <c r="BK191" s="298">
        <f t="shared" si="158"/>
        <v>0</v>
      </c>
      <c r="BL191" s="298">
        <f t="shared" si="159"/>
        <v>0</v>
      </c>
    </row>
    <row r="192" spans="1:64" ht="15.75">
      <c r="A192" s="315"/>
      <c r="B192" s="266"/>
      <c r="C192" s="133"/>
      <c r="D192" s="111"/>
      <c r="E192" s="111"/>
      <c r="F192" s="111"/>
      <c r="G192" s="176"/>
      <c r="H192" s="176"/>
      <c r="I192" s="176"/>
      <c r="J192" s="176"/>
      <c r="K192" s="176"/>
      <c r="L192" s="267"/>
      <c r="M192" s="267">
        <f t="shared" si="165"/>
        <v>0</v>
      </c>
      <c r="N192" s="110"/>
      <c r="O192" s="168">
        <f t="shared" si="166"/>
        <v>0</v>
      </c>
      <c r="P192" s="168" t="str">
        <f t="shared" si="167"/>
        <v/>
      </c>
      <c r="Q192" s="107" t="str">
        <f t="shared" si="168"/>
        <v/>
      </c>
      <c r="R192" s="156" t="str">
        <f t="shared" si="169"/>
        <v/>
      </c>
      <c r="S192" s="101" t="str">
        <f t="shared" si="170"/>
        <v/>
      </c>
      <c r="T192" s="102" t="str">
        <f t="shared" si="171"/>
        <v/>
      </c>
      <c r="U192" s="102" t="str">
        <f t="shared" si="172"/>
        <v/>
      </c>
      <c r="V192" s="297">
        <f t="shared" si="142"/>
        <v>0</v>
      </c>
      <c r="W192" s="284"/>
      <c r="X192" s="284"/>
      <c r="Y192" s="299" t="str">
        <f t="shared" si="143"/>
        <v/>
      </c>
      <c r="Z192" s="298">
        <f t="shared" si="144"/>
        <v>0</v>
      </c>
      <c r="AA192" s="298">
        <f t="shared" si="145"/>
        <v>0</v>
      </c>
      <c r="AB192" s="298">
        <f t="shared" si="146"/>
        <v>0</v>
      </c>
      <c r="AC192" s="300">
        <f t="shared" si="147"/>
        <v>0</v>
      </c>
      <c r="AD192" s="300">
        <f t="shared" si="148"/>
        <v>0</v>
      </c>
      <c r="AE192" s="301">
        <f t="shared" si="160"/>
        <v>0</v>
      </c>
      <c r="AF192" s="301">
        <f t="shared" si="173"/>
        <v>0</v>
      </c>
      <c r="AG192" s="298">
        <f t="shared" si="174"/>
        <v>0</v>
      </c>
      <c r="AH192" s="302">
        <f t="shared" si="175"/>
        <v>0</v>
      </c>
      <c r="AI192" s="302">
        <f t="shared" si="176"/>
        <v>0</v>
      </c>
      <c r="AJ192" s="302">
        <f t="shared" si="177"/>
        <v>0</v>
      </c>
      <c r="AK192" s="303">
        <f t="shared" si="149"/>
        <v>0</v>
      </c>
      <c r="AL192" s="302">
        <f t="shared" si="150"/>
        <v>0</v>
      </c>
      <c r="AM192" s="304">
        <f t="shared" si="178"/>
        <v>0</v>
      </c>
      <c r="AN192" s="285">
        <f t="shared" si="179"/>
        <v>0</v>
      </c>
      <c r="AO192" s="303">
        <f t="shared" si="180"/>
        <v>0</v>
      </c>
      <c r="AP192" s="285">
        <f t="shared" si="181"/>
        <v>0</v>
      </c>
      <c r="AQ192" s="285">
        <f t="shared" si="182"/>
        <v>0</v>
      </c>
      <c r="AR192" s="284">
        <f t="shared" si="183"/>
        <v>0</v>
      </c>
      <c r="AS192" s="284">
        <f t="shared" si="184"/>
        <v>0</v>
      </c>
      <c r="AT192" s="284">
        <f t="shared" si="185"/>
        <v>0</v>
      </c>
      <c r="AU192" s="318">
        <f t="shared" si="186"/>
        <v>0</v>
      </c>
      <c r="AV192" s="318">
        <f t="shared" si="161"/>
        <v>0</v>
      </c>
      <c r="AW192" s="318">
        <f t="shared" si="187"/>
        <v>0</v>
      </c>
      <c r="AX192" s="318">
        <f t="shared" si="162"/>
        <v>0</v>
      </c>
      <c r="AY192" s="320">
        <f t="shared" si="188"/>
        <v>0</v>
      </c>
      <c r="AZ192" s="321">
        <f t="shared" si="163"/>
        <v>0</v>
      </c>
      <c r="BA192" s="321">
        <f t="shared" si="151"/>
        <v>0</v>
      </c>
      <c r="BB192" s="322">
        <f t="shared" si="164"/>
        <v>0</v>
      </c>
      <c r="BC192" s="323">
        <f t="shared" si="152"/>
        <v>0</v>
      </c>
      <c r="BD192" s="324">
        <f t="shared" si="153"/>
        <v>0</v>
      </c>
      <c r="BE192" s="325">
        <f t="shared" si="189"/>
        <v>0</v>
      </c>
      <c r="BF192" s="325">
        <f t="shared" si="154"/>
        <v>0</v>
      </c>
      <c r="BG192" s="325">
        <f t="shared" si="155"/>
        <v>0</v>
      </c>
      <c r="BH192" s="305">
        <f t="shared" si="156"/>
        <v>0</v>
      </c>
      <c r="BI192" s="298">
        <f t="shared" si="157"/>
        <v>0</v>
      </c>
      <c r="BJ192" s="298">
        <f t="shared" si="190"/>
        <v>0</v>
      </c>
      <c r="BK192" s="298">
        <f t="shared" si="158"/>
        <v>0</v>
      </c>
      <c r="BL192" s="298">
        <f t="shared" si="159"/>
        <v>0</v>
      </c>
    </row>
    <row r="193" spans="1:64" ht="15.75">
      <c r="A193" s="315"/>
      <c r="B193" s="266"/>
      <c r="C193" s="133"/>
      <c r="D193" s="111"/>
      <c r="E193" s="111"/>
      <c r="F193" s="111"/>
      <c r="G193" s="176"/>
      <c r="H193" s="176"/>
      <c r="I193" s="176"/>
      <c r="J193" s="176"/>
      <c r="K193" s="176"/>
      <c r="L193" s="267"/>
      <c r="M193" s="267">
        <f t="shared" si="165"/>
        <v>0</v>
      </c>
      <c r="N193" s="110"/>
      <c r="O193" s="168">
        <f t="shared" si="166"/>
        <v>0</v>
      </c>
      <c r="P193" s="168" t="str">
        <f t="shared" si="167"/>
        <v/>
      </c>
      <c r="Q193" s="107" t="str">
        <f t="shared" si="168"/>
        <v/>
      </c>
      <c r="R193" s="156" t="str">
        <f t="shared" si="169"/>
        <v/>
      </c>
      <c r="S193" s="101" t="str">
        <f t="shared" si="170"/>
        <v/>
      </c>
      <c r="T193" s="102" t="str">
        <f t="shared" si="171"/>
        <v/>
      </c>
      <c r="U193" s="102" t="str">
        <f t="shared" si="172"/>
        <v/>
      </c>
      <c r="V193" s="297">
        <f t="shared" si="142"/>
        <v>0</v>
      </c>
      <c r="W193" s="284"/>
      <c r="X193" s="284"/>
      <c r="Y193" s="299" t="str">
        <f t="shared" si="143"/>
        <v/>
      </c>
      <c r="Z193" s="298">
        <f t="shared" si="144"/>
        <v>0</v>
      </c>
      <c r="AA193" s="298">
        <f t="shared" si="145"/>
        <v>0</v>
      </c>
      <c r="AB193" s="298">
        <f t="shared" si="146"/>
        <v>0</v>
      </c>
      <c r="AC193" s="300">
        <f t="shared" si="147"/>
        <v>0</v>
      </c>
      <c r="AD193" s="300">
        <f t="shared" si="148"/>
        <v>0</v>
      </c>
      <c r="AE193" s="301">
        <f t="shared" si="160"/>
        <v>0</v>
      </c>
      <c r="AF193" s="301">
        <f t="shared" si="173"/>
        <v>0</v>
      </c>
      <c r="AG193" s="298">
        <f t="shared" si="174"/>
        <v>0</v>
      </c>
      <c r="AH193" s="302">
        <f t="shared" si="175"/>
        <v>0</v>
      </c>
      <c r="AI193" s="302">
        <f t="shared" si="176"/>
        <v>0</v>
      </c>
      <c r="AJ193" s="302">
        <f t="shared" si="177"/>
        <v>0</v>
      </c>
      <c r="AK193" s="303">
        <f t="shared" si="149"/>
        <v>0</v>
      </c>
      <c r="AL193" s="302">
        <f t="shared" si="150"/>
        <v>0</v>
      </c>
      <c r="AM193" s="304">
        <f t="shared" si="178"/>
        <v>0</v>
      </c>
      <c r="AN193" s="285">
        <f t="shared" si="179"/>
        <v>0</v>
      </c>
      <c r="AO193" s="303">
        <f t="shared" si="180"/>
        <v>0</v>
      </c>
      <c r="AP193" s="285">
        <f t="shared" si="181"/>
        <v>0</v>
      </c>
      <c r="AQ193" s="285">
        <f t="shared" si="182"/>
        <v>0</v>
      </c>
      <c r="AR193" s="284">
        <f t="shared" si="183"/>
        <v>0</v>
      </c>
      <c r="AS193" s="284">
        <f t="shared" si="184"/>
        <v>0</v>
      </c>
      <c r="AT193" s="284">
        <f t="shared" si="185"/>
        <v>0</v>
      </c>
      <c r="AU193" s="318">
        <f t="shared" si="186"/>
        <v>0</v>
      </c>
      <c r="AV193" s="318">
        <f t="shared" si="161"/>
        <v>0</v>
      </c>
      <c r="AW193" s="318">
        <f t="shared" si="187"/>
        <v>0</v>
      </c>
      <c r="AX193" s="318">
        <f t="shared" si="162"/>
        <v>0</v>
      </c>
      <c r="AY193" s="320">
        <f t="shared" si="188"/>
        <v>0</v>
      </c>
      <c r="AZ193" s="321">
        <f t="shared" si="163"/>
        <v>0</v>
      </c>
      <c r="BA193" s="321">
        <f t="shared" si="151"/>
        <v>0</v>
      </c>
      <c r="BB193" s="322">
        <f t="shared" si="164"/>
        <v>0</v>
      </c>
      <c r="BC193" s="323">
        <f t="shared" si="152"/>
        <v>0</v>
      </c>
      <c r="BD193" s="324">
        <f t="shared" si="153"/>
        <v>0</v>
      </c>
      <c r="BE193" s="325">
        <f t="shared" si="189"/>
        <v>0</v>
      </c>
      <c r="BF193" s="325">
        <f t="shared" si="154"/>
        <v>0</v>
      </c>
      <c r="BG193" s="325">
        <f t="shared" si="155"/>
        <v>0</v>
      </c>
      <c r="BH193" s="305">
        <f t="shared" si="156"/>
        <v>0</v>
      </c>
      <c r="BI193" s="298">
        <f t="shared" si="157"/>
        <v>0</v>
      </c>
      <c r="BJ193" s="298">
        <f t="shared" si="190"/>
        <v>0</v>
      </c>
      <c r="BK193" s="298">
        <f t="shared" si="158"/>
        <v>0</v>
      </c>
      <c r="BL193" s="298">
        <f t="shared" si="159"/>
        <v>0</v>
      </c>
    </row>
    <row r="194" spans="1:64" ht="15.75">
      <c r="A194" s="315"/>
      <c r="B194" s="266"/>
      <c r="C194" s="133"/>
      <c r="D194" s="111"/>
      <c r="E194" s="111"/>
      <c r="F194" s="111"/>
      <c r="G194" s="176"/>
      <c r="H194" s="176"/>
      <c r="I194" s="176"/>
      <c r="J194" s="176"/>
      <c r="K194" s="176"/>
      <c r="L194" s="267"/>
      <c r="M194" s="267">
        <f t="shared" si="165"/>
        <v>0</v>
      </c>
      <c r="N194" s="110"/>
      <c r="O194" s="168">
        <f t="shared" si="166"/>
        <v>0</v>
      </c>
      <c r="P194" s="168" t="str">
        <f t="shared" si="167"/>
        <v/>
      </c>
      <c r="Q194" s="107" t="str">
        <f t="shared" si="168"/>
        <v/>
      </c>
      <c r="R194" s="156" t="str">
        <f t="shared" si="169"/>
        <v/>
      </c>
      <c r="S194" s="101" t="str">
        <f t="shared" si="170"/>
        <v/>
      </c>
      <c r="T194" s="102" t="str">
        <f t="shared" si="171"/>
        <v/>
      </c>
      <c r="U194" s="102" t="str">
        <f t="shared" si="172"/>
        <v/>
      </c>
      <c r="V194" s="297">
        <f t="shared" si="142"/>
        <v>0</v>
      </c>
      <c r="W194" s="284"/>
      <c r="X194" s="284"/>
      <c r="Y194" s="299" t="str">
        <f t="shared" si="143"/>
        <v/>
      </c>
      <c r="Z194" s="298">
        <f t="shared" si="144"/>
        <v>0</v>
      </c>
      <c r="AA194" s="298">
        <f t="shared" si="145"/>
        <v>0</v>
      </c>
      <c r="AB194" s="298">
        <f t="shared" si="146"/>
        <v>0</v>
      </c>
      <c r="AC194" s="300">
        <f t="shared" si="147"/>
        <v>0</v>
      </c>
      <c r="AD194" s="300">
        <f t="shared" si="148"/>
        <v>0</v>
      </c>
      <c r="AE194" s="301">
        <f t="shared" si="160"/>
        <v>0</v>
      </c>
      <c r="AF194" s="301">
        <f t="shared" si="173"/>
        <v>0</v>
      </c>
      <c r="AG194" s="298">
        <f t="shared" si="174"/>
        <v>0</v>
      </c>
      <c r="AH194" s="302">
        <f t="shared" si="175"/>
        <v>0</v>
      </c>
      <c r="AI194" s="302">
        <f t="shared" si="176"/>
        <v>0</v>
      </c>
      <c r="AJ194" s="302">
        <f t="shared" si="177"/>
        <v>0</v>
      </c>
      <c r="AK194" s="303">
        <f t="shared" si="149"/>
        <v>0</v>
      </c>
      <c r="AL194" s="302">
        <f t="shared" si="150"/>
        <v>0</v>
      </c>
      <c r="AM194" s="304">
        <f t="shared" si="178"/>
        <v>0</v>
      </c>
      <c r="AN194" s="285">
        <f t="shared" si="179"/>
        <v>0</v>
      </c>
      <c r="AO194" s="303">
        <f t="shared" si="180"/>
        <v>0</v>
      </c>
      <c r="AP194" s="285">
        <f t="shared" si="181"/>
        <v>0</v>
      </c>
      <c r="AQ194" s="285">
        <f t="shared" si="182"/>
        <v>0</v>
      </c>
      <c r="AR194" s="284">
        <f t="shared" si="183"/>
        <v>0</v>
      </c>
      <c r="AS194" s="284">
        <f t="shared" si="184"/>
        <v>0</v>
      </c>
      <c r="AT194" s="284">
        <f t="shared" si="185"/>
        <v>0</v>
      </c>
      <c r="AU194" s="318">
        <f t="shared" si="186"/>
        <v>0</v>
      </c>
      <c r="AV194" s="318">
        <f t="shared" si="161"/>
        <v>0</v>
      </c>
      <c r="AW194" s="318">
        <f t="shared" si="187"/>
        <v>0</v>
      </c>
      <c r="AX194" s="318">
        <f t="shared" si="162"/>
        <v>0</v>
      </c>
      <c r="AY194" s="320">
        <f t="shared" si="188"/>
        <v>0</v>
      </c>
      <c r="AZ194" s="321">
        <f t="shared" si="163"/>
        <v>0</v>
      </c>
      <c r="BA194" s="321">
        <f t="shared" si="151"/>
        <v>0</v>
      </c>
      <c r="BB194" s="322">
        <f t="shared" si="164"/>
        <v>0</v>
      </c>
      <c r="BC194" s="323">
        <f t="shared" si="152"/>
        <v>0</v>
      </c>
      <c r="BD194" s="324">
        <f t="shared" si="153"/>
        <v>0</v>
      </c>
      <c r="BE194" s="325">
        <f t="shared" si="189"/>
        <v>0</v>
      </c>
      <c r="BF194" s="325">
        <f t="shared" si="154"/>
        <v>0</v>
      </c>
      <c r="BG194" s="325">
        <f t="shared" si="155"/>
        <v>0</v>
      </c>
      <c r="BH194" s="305">
        <f t="shared" si="156"/>
        <v>0</v>
      </c>
      <c r="BI194" s="298">
        <f t="shared" si="157"/>
        <v>0</v>
      </c>
      <c r="BJ194" s="298">
        <f t="shared" si="190"/>
        <v>0</v>
      </c>
      <c r="BK194" s="298">
        <f t="shared" si="158"/>
        <v>0</v>
      </c>
      <c r="BL194" s="298">
        <f t="shared" si="159"/>
        <v>0</v>
      </c>
    </row>
    <row r="195" spans="1:64" ht="15.75">
      <c r="A195" s="315"/>
      <c r="B195" s="266"/>
      <c r="C195" s="133"/>
      <c r="D195" s="111"/>
      <c r="E195" s="111"/>
      <c r="F195" s="111"/>
      <c r="G195" s="176"/>
      <c r="H195" s="176"/>
      <c r="I195" s="176"/>
      <c r="J195" s="176"/>
      <c r="K195" s="176"/>
      <c r="L195" s="267"/>
      <c r="M195" s="267">
        <f t="shared" si="165"/>
        <v>0</v>
      </c>
      <c r="N195" s="110"/>
      <c r="O195" s="168">
        <f t="shared" si="166"/>
        <v>0</v>
      </c>
      <c r="P195" s="168" t="str">
        <f t="shared" si="167"/>
        <v/>
      </c>
      <c r="Q195" s="107" t="str">
        <f t="shared" si="168"/>
        <v/>
      </c>
      <c r="R195" s="156" t="str">
        <f t="shared" si="169"/>
        <v/>
      </c>
      <c r="S195" s="101" t="str">
        <f t="shared" si="170"/>
        <v/>
      </c>
      <c r="T195" s="102" t="str">
        <f t="shared" si="171"/>
        <v/>
      </c>
      <c r="U195" s="102" t="str">
        <f t="shared" si="172"/>
        <v/>
      </c>
      <c r="V195" s="297">
        <f t="shared" si="142"/>
        <v>0</v>
      </c>
      <c r="W195" s="284"/>
      <c r="X195" s="284"/>
      <c r="Y195" s="299" t="str">
        <f t="shared" si="143"/>
        <v/>
      </c>
      <c r="Z195" s="298">
        <f t="shared" si="144"/>
        <v>0</v>
      </c>
      <c r="AA195" s="298">
        <f t="shared" si="145"/>
        <v>0</v>
      </c>
      <c r="AB195" s="298">
        <f t="shared" si="146"/>
        <v>0</v>
      </c>
      <c r="AC195" s="300">
        <f t="shared" si="147"/>
        <v>0</v>
      </c>
      <c r="AD195" s="300">
        <f t="shared" si="148"/>
        <v>0</v>
      </c>
      <c r="AE195" s="301">
        <f t="shared" si="160"/>
        <v>0</v>
      </c>
      <c r="AF195" s="301">
        <f t="shared" si="173"/>
        <v>0</v>
      </c>
      <c r="AG195" s="298">
        <f t="shared" si="174"/>
        <v>0</v>
      </c>
      <c r="AH195" s="302">
        <f t="shared" si="175"/>
        <v>0</v>
      </c>
      <c r="AI195" s="302">
        <f t="shared" si="176"/>
        <v>0</v>
      </c>
      <c r="AJ195" s="302">
        <f t="shared" si="177"/>
        <v>0</v>
      </c>
      <c r="AK195" s="303">
        <f t="shared" si="149"/>
        <v>0</v>
      </c>
      <c r="AL195" s="302">
        <f t="shared" si="150"/>
        <v>0</v>
      </c>
      <c r="AM195" s="304">
        <f t="shared" si="178"/>
        <v>0</v>
      </c>
      <c r="AN195" s="285">
        <f t="shared" si="179"/>
        <v>0</v>
      </c>
      <c r="AO195" s="303">
        <f t="shared" si="180"/>
        <v>0</v>
      </c>
      <c r="AP195" s="285">
        <f t="shared" si="181"/>
        <v>0</v>
      </c>
      <c r="AQ195" s="285">
        <f t="shared" si="182"/>
        <v>0</v>
      </c>
      <c r="AR195" s="284">
        <f t="shared" si="183"/>
        <v>0</v>
      </c>
      <c r="AS195" s="284">
        <f t="shared" si="184"/>
        <v>0</v>
      </c>
      <c r="AT195" s="284">
        <f t="shared" si="185"/>
        <v>0</v>
      </c>
      <c r="AU195" s="318">
        <f t="shared" si="186"/>
        <v>0</v>
      </c>
      <c r="AV195" s="318">
        <f t="shared" si="161"/>
        <v>0</v>
      </c>
      <c r="AW195" s="318">
        <f t="shared" si="187"/>
        <v>0</v>
      </c>
      <c r="AX195" s="318">
        <f t="shared" si="162"/>
        <v>0</v>
      </c>
      <c r="AY195" s="320">
        <f t="shared" si="188"/>
        <v>0</v>
      </c>
      <c r="AZ195" s="321">
        <f t="shared" si="163"/>
        <v>0</v>
      </c>
      <c r="BA195" s="321">
        <f t="shared" si="151"/>
        <v>0</v>
      </c>
      <c r="BB195" s="322">
        <f t="shared" si="164"/>
        <v>0</v>
      </c>
      <c r="BC195" s="323">
        <f t="shared" si="152"/>
        <v>0</v>
      </c>
      <c r="BD195" s="324">
        <f t="shared" si="153"/>
        <v>0</v>
      </c>
      <c r="BE195" s="325">
        <f t="shared" si="189"/>
        <v>0</v>
      </c>
      <c r="BF195" s="325">
        <f t="shared" si="154"/>
        <v>0</v>
      </c>
      <c r="BG195" s="325">
        <f t="shared" si="155"/>
        <v>0</v>
      </c>
      <c r="BH195" s="305">
        <f t="shared" si="156"/>
        <v>0</v>
      </c>
      <c r="BI195" s="298">
        <f t="shared" si="157"/>
        <v>0</v>
      </c>
      <c r="BJ195" s="298">
        <f t="shared" si="190"/>
        <v>0</v>
      </c>
      <c r="BK195" s="298">
        <f t="shared" si="158"/>
        <v>0</v>
      </c>
      <c r="BL195" s="298">
        <f t="shared" si="159"/>
        <v>0</v>
      </c>
    </row>
    <row r="196" spans="1:64" ht="15.75">
      <c r="A196" s="315"/>
      <c r="B196" s="266"/>
      <c r="C196" s="133"/>
      <c r="D196" s="111"/>
      <c r="E196" s="111"/>
      <c r="F196" s="111"/>
      <c r="G196" s="176"/>
      <c r="H196" s="176"/>
      <c r="I196" s="176"/>
      <c r="J196" s="176"/>
      <c r="K196" s="176"/>
      <c r="L196" s="267"/>
      <c r="M196" s="267">
        <f t="shared" si="165"/>
        <v>0</v>
      </c>
      <c r="N196" s="110"/>
      <c r="O196" s="168">
        <f t="shared" si="166"/>
        <v>0</v>
      </c>
      <c r="P196" s="168" t="str">
        <f t="shared" si="167"/>
        <v/>
      </c>
      <c r="Q196" s="107" t="str">
        <f t="shared" si="168"/>
        <v/>
      </c>
      <c r="R196" s="156" t="str">
        <f t="shared" si="169"/>
        <v/>
      </c>
      <c r="S196" s="101" t="str">
        <f t="shared" si="170"/>
        <v/>
      </c>
      <c r="T196" s="102" t="str">
        <f t="shared" si="171"/>
        <v/>
      </c>
      <c r="U196" s="102" t="str">
        <f t="shared" si="172"/>
        <v/>
      </c>
      <c r="V196" s="297">
        <f t="shared" si="142"/>
        <v>0</v>
      </c>
      <c r="W196" s="284"/>
      <c r="X196" s="284"/>
      <c r="Y196" s="299" t="str">
        <f t="shared" si="143"/>
        <v/>
      </c>
      <c r="Z196" s="298">
        <f t="shared" si="144"/>
        <v>0</v>
      </c>
      <c r="AA196" s="298">
        <f t="shared" si="145"/>
        <v>0</v>
      </c>
      <c r="AB196" s="298">
        <f t="shared" si="146"/>
        <v>0</v>
      </c>
      <c r="AC196" s="300">
        <f t="shared" si="147"/>
        <v>0</v>
      </c>
      <c r="AD196" s="300">
        <f t="shared" si="148"/>
        <v>0</v>
      </c>
      <c r="AE196" s="301">
        <f t="shared" si="160"/>
        <v>0</v>
      </c>
      <c r="AF196" s="301">
        <f t="shared" si="173"/>
        <v>0</v>
      </c>
      <c r="AG196" s="298">
        <f t="shared" si="174"/>
        <v>0</v>
      </c>
      <c r="AH196" s="302">
        <f t="shared" si="175"/>
        <v>0</v>
      </c>
      <c r="AI196" s="302">
        <f t="shared" si="176"/>
        <v>0</v>
      </c>
      <c r="AJ196" s="302">
        <f t="shared" si="177"/>
        <v>0</v>
      </c>
      <c r="AK196" s="303">
        <f t="shared" si="149"/>
        <v>0</v>
      </c>
      <c r="AL196" s="302">
        <f t="shared" si="150"/>
        <v>0</v>
      </c>
      <c r="AM196" s="304">
        <f t="shared" si="178"/>
        <v>0</v>
      </c>
      <c r="AN196" s="285">
        <f t="shared" si="179"/>
        <v>0</v>
      </c>
      <c r="AO196" s="303">
        <f t="shared" si="180"/>
        <v>0</v>
      </c>
      <c r="AP196" s="285">
        <f t="shared" si="181"/>
        <v>0</v>
      </c>
      <c r="AQ196" s="285">
        <f t="shared" si="182"/>
        <v>0</v>
      </c>
      <c r="AR196" s="284">
        <f t="shared" si="183"/>
        <v>0</v>
      </c>
      <c r="AS196" s="284">
        <f t="shared" si="184"/>
        <v>0</v>
      </c>
      <c r="AT196" s="284">
        <f t="shared" si="185"/>
        <v>0</v>
      </c>
      <c r="AU196" s="318">
        <f t="shared" si="186"/>
        <v>0</v>
      </c>
      <c r="AV196" s="318">
        <f t="shared" si="161"/>
        <v>0</v>
      </c>
      <c r="AW196" s="318">
        <f t="shared" si="187"/>
        <v>0</v>
      </c>
      <c r="AX196" s="318">
        <f t="shared" si="162"/>
        <v>0</v>
      </c>
      <c r="AY196" s="320">
        <f t="shared" si="188"/>
        <v>0</v>
      </c>
      <c r="AZ196" s="321">
        <f t="shared" si="163"/>
        <v>0</v>
      </c>
      <c r="BA196" s="321">
        <f t="shared" si="151"/>
        <v>0</v>
      </c>
      <c r="BB196" s="322">
        <f t="shared" si="164"/>
        <v>0</v>
      </c>
      <c r="BC196" s="323">
        <f t="shared" si="152"/>
        <v>0</v>
      </c>
      <c r="BD196" s="324">
        <f t="shared" si="153"/>
        <v>0</v>
      </c>
      <c r="BE196" s="325">
        <f t="shared" si="189"/>
        <v>0</v>
      </c>
      <c r="BF196" s="325">
        <f t="shared" si="154"/>
        <v>0</v>
      </c>
      <c r="BG196" s="325">
        <f t="shared" si="155"/>
        <v>0</v>
      </c>
      <c r="BH196" s="305">
        <f t="shared" si="156"/>
        <v>0</v>
      </c>
      <c r="BI196" s="298">
        <f t="shared" si="157"/>
        <v>0</v>
      </c>
      <c r="BJ196" s="298">
        <f t="shared" si="190"/>
        <v>0</v>
      </c>
      <c r="BK196" s="298">
        <f t="shared" si="158"/>
        <v>0</v>
      </c>
      <c r="BL196" s="298">
        <f t="shared" si="159"/>
        <v>0</v>
      </c>
    </row>
    <row r="197" spans="1:64" ht="15.75">
      <c r="A197" s="315"/>
      <c r="B197" s="266"/>
      <c r="C197" s="133"/>
      <c r="D197" s="111"/>
      <c r="E197" s="111"/>
      <c r="F197" s="111"/>
      <c r="G197" s="176"/>
      <c r="H197" s="176"/>
      <c r="I197" s="176"/>
      <c r="J197" s="176"/>
      <c r="K197" s="176"/>
      <c r="L197" s="267"/>
      <c r="M197" s="267">
        <f t="shared" si="165"/>
        <v>0</v>
      </c>
      <c r="N197" s="110"/>
      <c r="O197" s="168">
        <f t="shared" si="166"/>
        <v>0</v>
      </c>
      <c r="P197" s="168" t="str">
        <f t="shared" si="167"/>
        <v/>
      </c>
      <c r="Q197" s="107" t="str">
        <f t="shared" si="168"/>
        <v/>
      </c>
      <c r="R197" s="156" t="str">
        <f t="shared" si="169"/>
        <v/>
      </c>
      <c r="S197" s="101" t="str">
        <f t="shared" si="170"/>
        <v/>
      </c>
      <c r="T197" s="102" t="str">
        <f t="shared" si="171"/>
        <v/>
      </c>
      <c r="U197" s="102" t="str">
        <f t="shared" si="172"/>
        <v/>
      </c>
      <c r="V197" s="297">
        <f t="shared" si="142"/>
        <v>0</v>
      </c>
      <c r="W197" s="284"/>
      <c r="X197" s="284"/>
      <c r="Y197" s="299" t="str">
        <f t="shared" si="143"/>
        <v/>
      </c>
      <c r="Z197" s="298">
        <f t="shared" si="144"/>
        <v>0</v>
      </c>
      <c r="AA197" s="298">
        <f t="shared" si="145"/>
        <v>0</v>
      </c>
      <c r="AB197" s="298">
        <f t="shared" si="146"/>
        <v>0</v>
      </c>
      <c r="AC197" s="300">
        <f t="shared" si="147"/>
        <v>0</v>
      </c>
      <c r="AD197" s="300">
        <f t="shared" si="148"/>
        <v>0</v>
      </c>
      <c r="AE197" s="301">
        <f t="shared" si="160"/>
        <v>0</v>
      </c>
      <c r="AF197" s="301">
        <f t="shared" si="173"/>
        <v>0</v>
      </c>
      <c r="AG197" s="298">
        <f t="shared" si="174"/>
        <v>0</v>
      </c>
      <c r="AH197" s="302">
        <f t="shared" si="175"/>
        <v>0</v>
      </c>
      <c r="AI197" s="302">
        <f t="shared" si="176"/>
        <v>0</v>
      </c>
      <c r="AJ197" s="302">
        <f t="shared" si="177"/>
        <v>0</v>
      </c>
      <c r="AK197" s="303">
        <f t="shared" si="149"/>
        <v>0</v>
      </c>
      <c r="AL197" s="302">
        <f t="shared" si="150"/>
        <v>0</v>
      </c>
      <c r="AM197" s="304">
        <f t="shared" si="178"/>
        <v>0</v>
      </c>
      <c r="AN197" s="285">
        <f t="shared" si="179"/>
        <v>0</v>
      </c>
      <c r="AO197" s="303">
        <f t="shared" si="180"/>
        <v>0</v>
      </c>
      <c r="AP197" s="285">
        <f t="shared" si="181"/>
        <v>0</v>
      </c>
      <c r="AQ197" s="285">
        <f t="shared" si="182"/>
        <v>0</v>
      </c>
      <c r="AR197" s="284">
        <f t="shared" si="183"/>
        <v>0</v>
      </c>
      <c r="AS197" s="284">
        <f t="shared" si="184"/>
        <v>0</v>
      </c>
      <c r="AT197" s="284">
        <f t="shared" si="185"/>
        <v>0</v>
      </c>
      <c r="AU197" s="318">
        <f t="shared" si="186"/>
        <v>0</v>
      </c>
      <c r="AV197" s="318">
        <f t="shared" si="161"/>
        <v>0</v>
      </c>
      <c r="AW197" s="318">
        <f t="shared" si="187"/>
        <v>0</v>
      </c>
      <c r="AX197" s="318">
        <f t="shared" si="162"/>
        <v>0</v>
      </c>
      <c r="AY197" s="320">
        <f t="shared" si="188"/>
        <v>0</v>
      </c>
      <c r="AZ197" s="321">
        <f t="shared" si="163"/>
        <v>0</v>
      </c>
      <c r="BA197" s="321">
        <f t="shared" si="151"/>
        <v>0</v>
      </c>
      <c r="BB197" s="322">
        <f t="shared" si="164"/>
        <v>0</v>
      </c>
      <c r="BC197" s="323">
        <f t="shared" si="152"/>
        <v>0</v>
      </c>
      <c r="BD197" s="324">
        <f t="shared" si="153"/>
        <v>0</v>
      </c>
      <c r="BE197" s="325">
        <f t="shared" si="189"/>
        <v>0</v>
      </c>
      <c r="BF197" s="325">
        <f t="shared" si="154"/>
        <v>0</v>
      </c>
      <c r="BG197" s="325">
        <f t="shared" si="155"/>
        <v>0</v>
      </c>
      <c r="BH197" s="305">
        <f t="shared" si="156"/>
        <v>0</v>
      </c>
      <c r="BI197" s="298">
        <f t="shared" si="157"/>
        <v>0</v>
      </c>
      <c r="BJ197" s="298">
        <f t="shared" si="190"/>
        <v>0</v>
      </c>
      <c r="BK197" s="298">
        <f t="shared" si="158"/>
        <v>0</v>
      </c>
      <c r="BL197" s="298">
        <f t="shared" si="159"/>
        <v>0</v>
      </c>
    </row>
    <row r="198" spans="1:64" ht="15.75">
      <c r="A198" s="315"/>
      <c r="B198" s="266"/>
      <c r="C198" s="133"/>
      <c r="D198" s="111"/>
      <c r="E198" s="111"/>
      <c r="F198" s="111"/>
      <c r="G198" s="176"/>
      <c r="H198" s="176"/>
      <c r="I198" s="176"/>
      <c r="J198" s="176"/>
      <c r="K198" s="176"/>
      <c r="L198" s="267"/>
      <c r="M198" s="267">
        <f t="shared" si="165"/>
        <v>0</v>
      </c>
      <c r="N198" s="110"/>
      <c r="O198" s="168">
        <f t="shared" si="166"/>
        <v>0</v>
      </c>
      <c r="P198" s="168" t="str">
        <f t="shared" si="167"/>
        <v/>
      </c>
      <c r="Q198" s="107" t="str">
        <f t="shared" si="168"/>
        <v/>
      </c>
      <c r="R198" s="156" t="str">
        <f t="shared" si="169"/>
        <v/>
      </c>
      <c r="S198" s="101" t="str">
        <f t="shared" si="170"/>
        <v/>
      </c>
      <c r="T198" s="102" t="str">
        <f t="shared" si="171"/>
        <v/>
      </c>
      <c r="U198" s="102" t="str">
        <f t="shared" si="172"/>
        <v/>
      </c>
      <c r="V198" s="297">
        <f t="shared" ref="V198:V209" si="191">IFERROR(IF(FlowUnits="gpm",G198*1440/(TOTAL_AREA_M_2*10.76),IF(FlowUnits="m3hr",G198/(TOTAL_AREA_M_2),IF(FlowUnits="l/min",G198*60/(TOTAL_AREA_M_2),G198*3600/(TOTAL_AREA_M_2))))/(I198-K198),0)</f>
        <v>0</v>
      </c>
      <c r="W198" s="284"/>
      <c r="X198" s="284"/>
      <c r="Y198" s="299" t="str">
        <f t="shared" ref="Y198:Y209" si="192">IF(D198&gt;0,IF(TempUnits="F",(D198-32)*5/9,D198),"")</f>
        <v/>
      </c>
      <c r="Z198" s="298">
        <f t="shared" ref="Z198:Z209" si="193">IFERROR(AG198* AP198 / $AP$6 * ($BG$6 / BG198) * $AT$6/AT198 * AK198 / $AK$6,0)</f>
        <v>0</v>
      </c>
      <c r="AA198" s="298">
        <f t="shared" ref="AA198:AA209" si="194">IFERROR(AG198* AP198 / $AP$6 * ($BG$6 / BG198) * $AY$6/AY198 * AK198 / $AK$6,0)</f>
        <v>0</v>
      </c>
      <c r="AB198" s="298">
        <f t="shared" ref="AB198:AB209" si="195">IFERROR(AP198* $BF$6/BF198 * $BH$6/BH198,0)</f>
        <v>0</v>
      </c>
      <c r="AC198" s="300">
        <f t="shared" ref="AC198:AC209" si="196">IFERROR(M198 * ($AQ$6/AQ198)^DeltaP3 * ($AW$6 / AW198)^DeltaP6_1,0)</f>
        <v>0</v>
      </c>
      <c r="AD198" s="300">
        <f t="shared" ref="AD198:AD209" si="197">IFERROR(IF(PressUnits = "psi", AC198/14.5, IF(PressUnits = "kpa", AC198/100,AC198)),0)</f>
        <v>0</v>
      </c>
      <c r="AE198" s="301">
        <f t="shared" si="160"/>
        <v>0</v>
      </c>
      <c r="AF198" s="301">
        <f t="shared" si="173"/>
        <v>0</v>
      </c>
      <c r="AG198" s="298">
        <f t="shared" si="174"/>
        <v>0</v>
      </c>
      <c r="AH198" s="302">
        <f t="shared" si="175"/>
        <v>0</v>
      </c>
      <c r="AI198" s="302">
        <f t="shared" si="176"/>
        <v>0</v>
      </c>
      <c r="AJ198" s="302">
        <f t="shared" si="177"/>
        <v>0</v>
      </c>
      <c r="AK198" s="303">
        <f t="shared" ref="AK198:AK209" si="198">IFERROR(IF(E198&gt;7630,uSa * EXP(((uSb -LN(EXP(0.0017*(Y198-25))*E198)))^2/uSc),uS2a * EXP(((uS2b -LN(EXP(0.0017*(Y198-25))*E198)))^2/uS2c)),0)</f>
        <v>0</v>
      </c>
      <c r="AL198" s="302">
        <f t="shared" ref="AL198:AL209" si="199">IFERROR(IF(F198&gt;7630,uSa * EXP(((uSb -LN(EXP(0.0017*(Y198-25))*F198)))^2/uSc),uS2a * EXP(((uS2b -LN(EXP(0.0017*(Y198-25))*F198)))^2/uS2c)),0)</f>
        <v>0</v>
      </c>
      <c r="AM198" s="304">
        <f t="shared" si="178"/>
        <v>0</v>
      </c>
      <c r="AN198" s="285">
        <f t="shared" si="179"/>
        <v>0</v>
      </c>
      <c r="AO198" s="303">
        <f t="shared" si="180"/>
        <v>0</v>
      </c>
      <c r="AP198" s="285">
        <f t="shared" si="181"/>
        <v>0</v>
      </c>
      <c r="AQ198" s="285">
        <f t="shared" si="182"/>
        <v>0</v>
      </c>
      <c r="AR198" s="284">
        <f t="shared" si="183"/>
        <v>0</v>
      </c>
      <c r="AS198" s="284">
        <f t="shared" si="184"/>
        <v>0</v>
      </c>
      <c r="AT198" s="284">
        <f t="shared" si="185"/>
        <v>0</v>
      </c>
      <c r="AU198" s="318">
        <f t="shared" si="186"/>
        <v>0</v>
      </c>
      <c r="AV198" s="318">
        <f t="shared" si="161"/>
        <v>0</v>
      </c>
      <c r="AW198" s="318">
        <f t="shared" si="187"/>
        <v>0</v>
      </c>
      <c r="AX198" s="318">
        <f t="shared" si="162"/>
        <v>0</v>
      </c>
      <c r="AY198" s="320">
        <f t="shared" si="188"/>
        <v>0</v>
      </c>
      <c r="AZ198" s="321">
        <f t="shared" si="163"/>
        <v>0</v>
      </c>
      <c r="BA198" s="321">
        <f t="shared" ref="BA198:BA209" si="200">IFERROR(1.01327 * 0.082054 * ($Y198 + 273.15) / 1000* (10 ^ (-0.5 * SQRT((1 / 2 * (AL198 / 1000 * 2 / 58.44 / 2 * 1000 * 1 ^ 2) * 4) / (2 * 1000)) / (1 + SQRT((1 / 2 * (AL198 / 1000 * 2 / 58.44 / 2 * 1000 * 1 ^ 2) * 4) / (2 * 1000))))) ^ 0.14 * AL198 / 1000 * 2 / 58.44 / 2 * 1000 * 2,0)</f>
        <v>0</v>
      </c>
      <c r="BB198" s="322">
        <f t="shared" si="164"/>
        <v>0</v>
      </c>
      <c r="BC198" s="323">
        <f t="shared" ref="BC198:BC209" si="201">IF(BB198=0,0, ((1 + 0.00714 * AY198/ 10000)) * 1000 /     (((3.1975) + (-0.315154 * ((647.27 - BB198) ^ (1 / 3))) +    (-0.001203374 * (647.27 - BB198)) + (0.000000000000748908 * ((647.27 - BB198) ^ 4)))    / (1 + (0.1342489 * ((647.27 - BB198) ^ (1 / 3)))     + (-0.003946263 * (647.27 - BB198)))))</f>
        <v>0</v>
      </c>
      <c r="BD198" s="324">
        <f t="shared" ref="BD198:BD209" si="202">IFERROR(1.234 * 10 ^ (-6) * EXP((0.00212 * AY198 / 1000 * BC198 / 1000) + 1965 / BB198),0)</f>
        <v>0</v>
      </c>
      <c r="BE198" s="325">
        <f t="shared" si="189"/>
        <v>0</v>
      </c>
      <c r="BF198" s="325">
        <f t="shared" ref="BF198:BF209" si="203">IFERROR(BE198*IF($Y198&lt;=25,EXP(TempA1*($Y198-25))*((BB198/298)^(TempA3_1/(1-AS198))),EXP(TempA2*($Y198-25))*((BB198/298)^(TempA4_1/(1-AS198)))),0)</f>
        <v>0</v>
      </c>
      <c r="BG198" s="325">
        <f t="shared" ref="BG198:BG209" si="204">IFERROR(AX198/AW198*IF($Y198&lt;=25,EXP(TempB1*($Y198-25))*((BB198/298)^(TempB3_1/(1-AS198))),EXP(TempB2*($Y198-25))*((BB198/298)^(TempB4_1/(1-AS198)))),0)</f>
        <v>0</v>
      </c>
      <c r="BH198" s="305">
        <f t="shared" ref="BH198:BH209" si="205">IFERROR(AH198-AF198/2-AJ198-AZ198+BA198,0)</f>
        <v>0</v>
      </c>
      <c r="BI198" s="298">
        <f t="shared" ref="BI198:BI209" si="206">IFERROR(AP198/$AP$6,0)</f>
        <v>0</v>
      </c>
      <c r="BJ198" s="298">
        <f t="shared" si="190"/>
        <v>0</v>
      </c>
      <c r="BK198" s="298">
        <f t="shared" ref="BK198:BK209" si="207">IFERROR($AY$6/AY198,0)</f>
        <v>0</v>
      </c>
      <c r="BL198" s="298">
        <f t="shared" ref="BL198:BL209" si="208">IFERROR(AK198 / $AK$6,0)</f>
        <v>0</v>
      </c>
    </row>
    <row r="199" spans="1:64" ht="15.75">
      <c r="A199" s="315"/>
      <c r="B199" s="266"/>
      <c r="C199" s="133"/>
      <c r="D199" s="111"/>
      <c r="E199" s="111"/>
      <c r="F199" s="111"/>
      <c r="G199" s="176"/>
      <c r="H199" s="176"/>
      <c r="I199" s="176"/>
      <c r="J199" s="176"/>
      <c r="K199" s="176"/>
      <c r="L199" s="267"/>
      <c r="M199" s="267">
        <f t="shared" si="165"/>
        <v>0</v>
      </c>
      <c r="N199" s="110"/>
      <c r="O199" s="168">
        <f t="shared" si="166"/>
        <v>0</v>
      </c>
      <c r="P199" s="168" t="str">
        <f t="shared" si="167"/>
        <v/>
      </c>
      <c r="Q199" s="107" t="str">
        <f t="shared" si="168"/>
        <v/>
      </c>
      <c r="R199" s="156" t="str">
        <f t="shared" si="169"/>
        <v/>
      </c>
      <c r="S199" s="101" t="str">
        <f t="shared" si="170"/>
        <v/>
      </c>
      <c r="T199" s="102" t="str">
        <f t="shared" si="171"/>
        <v/>
      </c>
      <c r="U199" s="102" t="str">
        <f t="shared" si="172"/>
        <v/>
      </c>
      <c r="V199" s="297">
        <f t="shared" si="191"/>
        <v>0</v>
      </c>
      <c r="W199" s="284"/>
      <c r="X199" s="284"/>
      <c r="Y199" s="299" t="str">
        <f t="shared" si="192"/>
        <v/>
      </c>
      <c r="Z199" s="298">
        <f t="shared" si="193"/>
        <v>0</v>
      </c>
      <c r="AA199" s="298">
        <f t="shared" si="194"/>
        <v>0</v>
      </c>
      <c r="AB199" s="298">
        <f t="shared" si="195"/>
        <v>0</v>
      </c>
      <c r="AC199" s="300">
        <f t="shared" si="196"/>
        <v>0</v>
      </c>
      <c r="AD199" s="300">
        <f t="shared" si="197"/>
        <v>0</v>
      </c>
      <c r="AE199" s="301">
        <f t="shared" ref="AE199:AE209" si="209">AF199*14.5</f>
        <v>0</v>
      </c>
      <c r="AF199" s="301">
        <f t="shared" si="173"/>
        <v>0</v>
      </c>
      <c r="AG199" s="298">
        <f t="shared" si="174"/>
        <v>0</v>
      </c>
      <c r="AH199" s="302">
        <f t="shared" si="175"/>
        <v>0</v>
      </c>
      <c r="AI199" s="302">
        <f t="shared" si="176"/>
        <v>0</v>
      </c>
      <c r="AJ199" s="302">
        <f t="shared" si="177"/>
        <v>0</v>
      </c>
      <c r="AK199" s="303">
        <f t="shared" si="198"/>
        <v>0</v>
      </c>
      <c r="AL199" s="302">
        <f t="shared" si="199"/>
        <v>0</v>
      </c>
      <c r="AM199" s="304">
        <f t="shared" si="178"/>
        <v>0</v>
      </c>
      <c r="AN199" s="285">
        <f t="shared" si="179"/>
        <v>0</v>
      </c>
      <c r="AO199" s="303">
        <f t="shared" si="180"/>
        <v>0</v>
      </c>
      <c r="AP199" s="285">
        <f t="shared" si="181"/>
        <v>0</v>
      </c>
      <c r="AQ199" s="285">
        <f t="shared" si="182"/>
        <v>0</v>
      </c>
      <c r="AR199" s="284">
        <f t="shared" si="183"/>
        <v>0</v>
      </c>
      <c r="AS199" s="284">
        <f t="shared" si="184"/>
        <v>0</v>
      </c>
      <c r="AT199" s="284">
        <f t="shared" si="185"/>
        <v>0</v>
      </c>
      <c r="AU199" s="318">
        <f t="shared" si="186"/>
        <v>0</v>
      </c>
      <c r="AV199" s="318">
        <f t="shared" ref="AV199:AV209" si="210">IF(AU199=0,0,IFERROR(1000 / (((3.1975) + (-0.315154 * ((647.27 - (25+273.15)) ^ (1 / 3))) +  (-0.001203374 * (647.27 -  (25+273.15))) + (0.000000000000748908 * ((647.27 -  (25+273.15)) ^ 4))) / (1 + (0.1342489 * ((647.27 -  (25+273.15)) ^ (1 / 3))) + (-0.003946263 * (647.27 -  (25+273.15)))))*(1+0.00714*AT199/10000),0))</f>
        <v>0</v>
      </c>
      <c r="AW199" s="318">
        <f t="shared" si="187"/>
        <v>0</v>
      </c>
      <c r="AX199" s="318">
        <f t="shared" ref="AX199:AX209" si="211">IF(AV199=0,0,IFERROR(1.234 * 10 ^ (-6) * EXP((0.00212 * AT199 / 1000 * AV199 / 1000) + 1965 / (273.15 + 25)),0))</f>
        <v>0</v>
      </c>
      <c r="AY199" s="320">
        <f t="shared" si="188"/>
        <v>0</v>
      </c>
      <c r="AZ199" s="321">
        <f t="shared" ref="AZ199:AZ209" si="212">IFERROR(1.01327 * 0.082054 * ($Y199 + 273.15) / 1000* (10 ^ (-0.5 * SQRT((1 / 2 * (AY199 / 1000 * 2 / 58.44 / 2 * 1000 * 1 ^ 2) * 4) / (2 * 1000)) / (1 + SQRT((1 / 2 * (AY199 / 1000 * 2 / 58.44 / 2 * 1000 * 1 ^ 2) * 4) / (2 * 1000))))) ^ 0.14 * AY199 / 1000 * 2 / 58.44 / 2 * 1000 * 2,0)</f>
        <v>0</v>
      </c>
      <c r="BA199" s="321">
        <f t="shared" si="200"/>
        <v>0</v>
      </c>
      <c r="BB199" s="322">
        <f t="shared" ref="BB199:BB209" si="213">IFERROR(273.15+$Y199,0)</f>
        <v>0</v>
      </c>
      <c r="BC199" s="323">
        <f t="shared" si="201"/>
        <v>0</v>
      </c>
      <c r="BD199" s="324">
        <f t="shared" si="202"/>
        <v>0</v>
      </c>
      <c r="BE199" s="325">
        <f t="shared" si="189"/>
        <v>0</v>
      </c>
      <c r="BF199" s="325">
        <f t="shared" si="203"/>
        <v>0</v>
      </c>
      <c r="BG199" s="325">
        <f t="shared" si="204"/>
        <v>0</v>
      </c>
      <c r="BH199" s="305">
        <f t="shared" si="205"/>
        <v>0</v>
      </c>
      <c r="BI199" s="298">
        <f t="shared" si="206"/>
        <v>0</v>
      </c>
      <c r="BJ199" s="298">
        <f t="shared" si="190"/>
        <v>0</v>
      </c>
      <c r="BK199" s="298">
        <f t="shared" si="207"/>
        <v>0</v>
      </c>
      <c r="BL199" s="298">
        <f t="shared" si="208"/>
        <v>0</v>
      </c>
    </row>
    <row r="200" spans="1:64" ht="15.75">
      <c r="A200" s="315"/>
      <c r="B200" s="266"/>
      <c r="C200" s="133"/>
      <c r="D200" s="111"/>
      <c r="E200" s="111"/>
      <c r="F200" s="111"/>
      <c r="G200" s="176"/>
      <c r="H200" s="176"/>
      <c r="I200" s="176"/>
      <c r="J200" s="176"/>
      <c r="K200" s="176"/>
      <c r="L200" s="267"/>
      <c r="M200" s="267">
        <f t="shared" ref="M200:M209" si="214">I200-J200</f>
        <v>0</v>
      </c>
      <c r="N200" s="110"/>
      <c r="O200" s="168">
        <f t="shared" si="166"/>
        <v>0</v>
      </c>
      <c r="P200" s="168" t="str">
        <f t="shared" si="167"/>
        <v/>
      </c>
      <c r="Q200" s="107" t="str">
        <f t="shared" si="168"/>
        <v/>
      </c>
      <c r="R200" s="156" t="str">
        <f t="shared" si="169"/>
        <v/>
      </c>
      <c r="S200" s="101" t="str">
        <f t="shared" si="170"/>
        <v/>
      </c>
      <c r="T200" s="102" t="str">
        <f t="shared" si="171"/>
        <v/>
      </c>
      <c r="U200" s="102" t="str">
        <f t="shared" si="172"/>
        <v/>
      </c>
      <c r="V200" s="297">
        <f t="shared" si="191"/>
        <v>0</v>
      </c>
      <c r="W200" s="284"/>
      <c r="X200" s="284"/>
      <c r="Y200" s="299" t="str">
        <f t="shared" si="192"/>
        <v/>
      </c>
      <c r="Z200" s="298">
        <f t="shared" si="193"/>
        <v>0</v>
      </c>
      <c r="AA200" s="298">
        <f t="shared" si="194"/>
        <v>0</v>
      </c>
      <c r="AB200" s="298">
        <f t="shared" si="195"/>
        <v>0</v>
      </c>
      <c r="AC200" s="300">
        <f t="shared" si="196"/>
        <v>0</v>
      </c>
      <c r="AD200" s="300">
        <f t="shared" si="197"/>
        <v>0</v>
      </c>
      <c r="AE200" s="301">
        <f t="shared" si="209"/>
        <v>0</v>
      </c>
      <c r="AF200" s="301">
        <f t="shared" si="173"/>
        <v>0</v>
      </c>
      <c r="AG200" s="298">
        <f t="shared" si="174"/>
        <v>0</v>
      </c>
      <c r="AH200" s="302">
        <f t="shared" si="175"/>
        <v>0</v>
      </c>
      <c r="AI200" s="302">
        <f t="shared" si="176"/>
        <v>0</v>
      </c>
      <c r="AJ200" s="302">
        <f t="shared" si="177"/>
        <v>0</v>
      </c>
      <c r="AK200" s="303">
        <f t="shared" si="198"/>
        <v>0</v>
      </c>
      <c r="AL200" s="302">
        <f t="shared" si="199"/>
        <v>0</v>
      </c>
      <c r="AM200" s="304">
        <f t="shared" si="178"/>
        <v>0</v>
      </c>
      <c r="AN200" s="285">
        <f t="shared" si="179"/>
        <v>0</v>
      </c>
      <c r="AO200" s="303">
        <f t="shared" si="180"/>
        <v>0</v>
      </c>
      <c r="AP200" s="285">
        <f t="shared" si="181"/>
        <v>0</v>
      </c>
      <c r="AQ200" s="285">
        <f t="shared" si="182"/>
        <v>0</v>
      </c>
      <c r="AR200" s="284">
        <f t="shared" si="183"/>
        <v>0</v>
      </c>
      <c r="AS200" s="284">
        <f t="shared" si="184"/>
        <v>0</v>
      </c>
      <c r="AT200" s="284">
        <f t="shared" si="185"/>
        <v>0</v>
      </c>
      <c r="AU200" s="318">
        <f t="shared" si="186"/>
        <v>0</v>
      </c>
      <c r="AV200" s="318">
        <f t="shared" si="210"/>
        <v>0</v>
      </c>
      <c r="AW200" s="318">
        <f t="shared" si="187"/>
        <v>0</v>
      </c>
      <c r="AX200" s="318">
        <f t="shared" si="211"/>
        <v>0</v>
      </c>
      <c r="AY200" s="320">
        <f t="shared" si="188"/>
        <v>0</v>
      </c>
      <c r="AZ200" s="321">
        <f t="shared" si="212"/>
        <v>0</v>
      </c>
      <c r="BA200" s="321">
        <f t="shared" si="200"/>
        <v>0</v>
      </c>
      <c r="BB200" s="322">
        <f t="shared" si="213"/>
        <v>0</v>
      </c>
      <c r="BC200" s="323">
        <f t="shared" si="201"/>
        <v>0</v>
      </c>
      <c r="BD200" s="324">
        <f t="shared" si="202"/>
        <v>0</v>
      </c>
      <c r="BE200" s="325">
        <f t="shared" si="189"/>
        <v>0</v>
      </c>
      <c r="BF200" s="325">
        <f t="shared" si="203"/>
        <v>0</v>
      </c>
      <c r="BG200" s="325">
        <f t="shared" si="204"/>
        <v>0</v>
      </c>
      <c r="BH200" s="305">
        <f t="shared" si="205"/>
        <v>0</v>
      </c>
      <c r="BI200" s="298">
        <f t="shared" si="206"/>
        <v>0</v>
      </c>
      <c r="BJ200" s="298">
        <f t="shared" si="190"/>
        <v>0</v>
      </c>
      <c r="BK200" s="298">
        <f t="shared" si="207"/>
        <v>0</v>
      </c>
      <c r="BL200" s="298">
        <f t="shared" si="208"/>
        <v>0</v>
      </c>
    </row>
    <row r="201" spans="1:64" ht="15.75">
      <c r="A201" s="315"/>
      <c r="B201" s="266"/>
      <c r="C201" s="133"/>
      <c r="D201" s="111"/>
      <c r="E201" s="111"/>
      <c r="F201" s="111"/>
      <c r="G201" s="176"/>
      <c r="H201" s="176"/>
      <c r="I201" s="176"/>
      <c r="J201" s="176"/>
      <c r="K201" s="176"/>
      <c r="L201" s="267"/>
      <c r="M201" s="267">
        <f t="shared" si="214"/>
        <v>0</v>
      </c>
      <c r="N201" s="110"/>
      <c r="O201" s="168">
        <f t="shared" si="166"/>
        <v>0</v>
      </c>
      <c r="P201" s="168" t="str">
        <f t="shared" si="167"/>
        <v/>
      </c>
      <c r="Q201" s="107" t="str">
        <f t="shared" si="168"/>
        <v/>
      </c>
      <c r="R201" s="156" t="str">
        <f t="shared" si="169"/>
        <v/>
      </c>
      <c r="S201" s="101" t="str">
        <f t="shared" si="170"/>
        <v/>
      </c>
      <c r="T201" s="102" t="str">
        <f t="shared" si="171"/>
        <v/>
      </c>
      <c r="U201" s="102" t="str">
        <f t="shared" si="172"/>
        <v/>
      </c>
      <c r="V201" s="297">
        <f t="shared" si="191"/>
        <v>0</v>
      </c>
      <c r="W201" s="284"/>
      <c r="X201" s="284"/>
      <c r="Y201" s="299" t="str">
        <f t="shared" si="192"/>
        <v/>
      </c>
      <c r="Z201" s="298">
        <f t="shared" si="193"/>
        <v>0</v>
      </c>
      <c r="AA201" s="298">
        <f t="shared" si="194"/>
        <v>0</v>
      </c>
      <c r="AB201" s="298">
        <f t="shared" si="195"/>
        <v>0</v>
      </c>
      <c r="AC201" s="300">
        <f t="shared" si="196"/>
        <v>0</v>
      </c>
      <c r="AD201" s="300">
        <f t="shared" si="197"/>
        <v>0</v>
      </c>
      <c r="AE201" s="301">
        <f t="shared" si="209"/>
        <v>0</v>
      </c>
      <c r="AF201" s="301">
        <f t="shared" si="173"/>
        <v>0</v>
      </c>
      <c r="AG201" s="298">
        <f t="shared" si="174"/>
        <v>0</v>
      </c>
      <c r="AH201" s="302">
        <f t="shared" si="175"/>
        <v>0</v>
      </c>
      <c r="AI201" s="302">
        <f t="shared" si="176"/>
        <v>0</v>
      </c>
      <c r="AJ201" s="302">
        <f t="shared" si="177"/>
        <v>0</v>
      </c>
      <c r="AK201" s="303">
        <f t="shared" si="198"/>
        <v>0</v>
      </c>
      <c r="AL201" s="302">
        <f t="shared" si="199"/>
        <v>0</v>
      </c>
      <c r="AM201" s="304">
        <f t="shared" si="178"/>
        <v>0</v>
      </c>
      <c r="AN201" s="285">
        <f t="shared" si="179"/>
        <v>0</v>
      </c>
      <c r="AO201" s="303">
        <f t="shared" si="180"/>
        <v>0</v>
      </c>
      <c r="AP201" s="285">
        <f t="shared" si="181"/>
        <v>0</v>
      </c>
      <c r="AQ201" s="285">
        <f t="shared" si="182"/>
        <v>0</v>
      </c>
      <c r="AR201" s="284">
        <f t="shared" si="183"/>
        <v>0</v>
      </c>
      <c r="AS201" s="284">
        <f t="shared" si="184"/>
        <v>0</v>
      </c>
      <c r="AT201" s="284">
        <f t="shared" si="185"/>
        <v>0</v>
      </c>
      <c r="AU201" s="318">
        <f t="shared" si="186"/>
        <v>0</v>
      </c>
      <c r="AV201" s="318">
        <f t="shared" si="210"/>
        <v>0</v>
      </c>
      <c r="AW201" s="318">
        <f t="shared" si="187"/>
        <v>0</v>
      </c>
      <c r="AX201" s="318">
        <f t="shared" si="211"/>
        <v>0</v>
      </c>
      <c r="AY201" s="320">
        <f t="shared" si="188"/>
        <v>0</v>
      </c>
      <c r="AZ201" s="321">
        <f t="shared" si="212"/>
        <v>0</v>
      </c>
      <c r="BA201" s="321">
        <f t="shared" si="200"/>
        <v>0</v>
      </c>
      <c r="BB201" s="322">
        <f t="shared" si="213"/>
        <v>0</v>
      </c>
      <c r="BC201" s="323">
        <f t="shared" si="201"/>
        <v>0</v>
      </c>
      <c r="BD201" s="324">
        <f t="shared" si="202"/>
        <v>0</v>
      </c>
      <c r="BE201" s="325">
        <f t="shared" si="189"/>
        <v>0</v>
      </c>
      <c r="BF201" s="325">
        <f t="shared" si="203"/>
        <v>0</v>
      </c>
      <c r="BG201" s="325">
        <f t="shared" si="204"/>
        <v>0</v>
      </c>
      <c r="BH201" s="305">
        <f t="shared" si="205"/>
        <v>0</v>
      </c>
      <c r="BI201" s="298">
        <f t="shared" si="206"/>
        <v>0</v>
      </c>
      <c r="BJ201" s="298">
        <f t="shared" si="190"/>
        <v>0</v>
      </c>
      <c r="BK201" s="298">
        <f t="shared" si="207"/>
        <v>0</v>
      </c>
      <c r="BL201" s="298">
        <f t="shared" si="208"/>
        <v>0</v>
      </c>
    </row>
    <row r="202" spans="1:64" ht="15.75">
      <c r="A202" s="315"/>
      <c r="B202" s="266"/>
      <c r="C202" s="133"/>
      <c r="D202" s="111"/>
      <c r="E202" s="111"/>
      <c r="F202" s="111"/>
      <c r="G202" s="176"/>
      <c r="H202" s="176"/>
      <c r="I202" s="176"/>
      <c r="J202" s="176"/>
      <c r="K202" s="176"/>
      <c r="L202" s="267"/>
      <c r="M202" s="267">
        <f t="shared" si="214"/>
        <v>0</v>
      </c>
      <c r="N202" s="110"/>
      <c r="O202" s="168">
        <f t="shared" si="166"/>
        <v>0</v>
      </c>
      <c r="P202" s="168" t="str">
        <f t="shared" si="167"/>
        <v/>
      </c>
      <c r="Q202" s="107" t="str">
        <f t="shared" si="168"/>
        <v/>
      </c>
      <c r="R202" s="156" t="str">
        <f t="shared" si="169"/>
        <v/>
      </c>
      <c r="S202" s="101" t="str">
        <f t="shared" si="170"/>
        <v/>
      </c>
      <c r="T202" s="102" t="str">
        <f t="shared" si="171"/>
        <v/>
      </c>
      <c r="U202" s="102" t="str">
        <f t="shared" si="172"/>
        <v/>
      </c>
      <c r="V202" s="297">
        <f t="shared" si="191"/>
        <v>0</v>
      </c>
      <c r="W202" s="284"/>
      <c r="X202" s="284"/>
      <c r="Y202" s="299" t="str">
        <f t="shared" si="192"/>
        <v/>
      </c>
      <c r="Z202" s="298">
        <f t="shared" si="193"/>
        <v>0</v>
      </c>
      <c r="AA202" s="298">
        <f t="shared" si="194"/>
        <v>0</v>
      </c>
      <c r="AB202" s="298">
        <f t="shared" si="195"/>
        <v>0</v>
      </c>
      <c r="AC202" s="300">
        <f t="shared" si="196"/>
        <v>0</v>
      </c>
      <c r="AD202" s="300">
        <f t="shared" si="197"/>
        <v>0</v>
      </c>
      <c r="AE202" s="301">
        <f t="shared" si="209"/>
        <v>0</v>
      </c>
      <c r="AF202" s="301">
        <f t="shared" si="173"/>
        <v>0</v>
      </c>
      <c r="AG202" s="298">
        <f t="shared" si="174"/>
        <v>0</v>
      </c>
      <c r="AH202" s="302">
        <f t="shared" si="175"/>
        <v>0</v>
      </c>
      <c r="AI202" s="302">
        <f t="shared" si="176"/>
        <v>0</v>
      </c>
      <c r="AJ202" s="302">
        <f t="shared" si="177"/>
        <v>0</v>
      </c>
      <c r="AK202" s="303">
        <f t="shared" si="198"/>
        <v>0</v>
      </c>
      <c r="AL202" s="302">
        <f t="shared" si="199"/>
        <v>0</v>
      </c>
      <c r="AM202" s="304">
        <f t="shared" si="178"/>
        <v>0</v>
      </c>
      <c r="AN202" s="285">
        <f t="shared" si="179"/>
        <v>0</v>
      </c>
      <c r="AO202" s="303">
        <f t="shared" si="180"/>
        <v>0</v>
      </c>
      <c r="AP202" s="285">
        <f t="shared" si="181"/>
        <v>0</v>
      </c>
      <c r="AQ202" s="285">
        <f t="shared" si="182"/>
        <v>0</v>
      </c>
      <c r="AR202" s="284">
        <f t="shared" si="183"/>
        <v>0</v>
      </c>
      <c r="AS202" s="284">
        <f t="shared" si="184"/>
        <v>0</v>
      </c>
      <c r="AT202" s="284">
        <f t="shared" si="185"/>
        <v>0</v>
      </c>
      <c r="AU202" s="318">
        <f t="shared" si="186"/>
        <v>0</v>
      </c>
      <c r="AV202" s="318">
        <f t="shared" si="210"/>
        <v>0</v>
      </c>
      <c r="AW202" s="318">
        <f t="shared" si="187"/>
        <v>0</v>
      </c>
      <c r="AX202" s="318">
        <f t="shared" si="211"/>
        <v>0</v>
      </c>
      <c r="AY202" s="320">
        <f t="shared" si="188"/>
        <v>0</v>
      </c>
      <c r="AZ202" s="321">
        <f t="shared" si="212"/>
        <v>0</v>
      </c>
      <c r="BA202" s="321">
        <f t="shared" si="200"/>
        <v>0</v>
      </c>
      <c r="BB202" s="322">
        <f t="shared" si="213"/>
        <v>0</v>
      </c>
      <c r="BC202" s="323">
        <f t="shared" si="201"/>
        <v>0</v>
      </c>
      <c r="BD202" s="324">
        <f t="shared" si="202"/>
        <v>0</v>
      </c>
      <c r="BE202" s="325">
        <f t="shared" si="189"/>
        <v>0</v>
      </c>
      <c r="BF202" s="325">
        <f t="shared" si="203"/>
        <v>0</v>
      </c>
      <c r="BG202" s="325">
        <f t="shared" si="204"/>
        <v>0</v>
      </c>
      <c r="BH202" s="305">
        <f t="shared" si="205"/>
        <v>0</v>
      </c>
      <c r="BI202" s="298">
        <f t="shared" si="206"/>
        <v>0</v>
      </c>
      <c r="BJ202" s="298">
        <f t="shared" si="190"/>
        <v>0</v>
      </c>
      <c r="BK202" s="298">
        <f t="shared" si="207"/>
        <v>0</v>
      </c>
      <c r="BL202" s="298">
        <f t="shared" si="208"/>
        <v>0</v>
      </c>
    </row>
    <row r="203" spans="1:64" ht="15.75">
      <c r="A203" s="315"/>
      <c r="B203" s="266"/>
      <c r="C203" s="133"/>
      <c r="D203" s="111"/>
      <c r="E203" s="111"/>
      <c r="F203" s="111"/>
      <c r="G203" s="176"/>
      <c r="H203" s="176"/>
      <c r="I203" s="176"/>
      <c r="J203" s="176"/>
      <c r="K203" s="176"/>
      <c r="L203" s="267"/>
      <c r="M203" s="267">
        <f t="shared" si="214"/>
        <v>0</v>
      </c>
      <c r="N203" s="110"/>
      <c r="O203" s="168">
        <f t="shared" si="166"/>
        <v>0</v>
      </c>
      <c r="P203" s="168" t="str">
        <f t="shared" si="167"/>
        <v/>
      </c>
      <c r="Q203" s="107" t="str">
        <f t="shared" si="168"/>
        <v/>
      </c>
      <c r="R203" s="156" t="str">
        <f t="shared" si="169"/>
        <v/>
      </c>
      <c r="S203" s="101" t="str">
        <f t="shared" si="170"/>
        <v/>
      </c>
      <c r="T203" s="102" t="str">
        <f t="shared" si="171"/>
        <v/>
      </c>
      <c r="U203" s="102" t="str">
        <f t="shared" si="172"/>
        <v/>
      </c>
      <c r="V203" s="297">
        <f t="shared" si="191"/>
        <v>0</v>
      </c>
      <c r="W203" s="284"/>
      <c r="X203" s="284"/>
      <c r="Y203" s="299" t="str">
        <f t="shared" si="192"/>
        <v/>
      </c>
      <c r="Z203" s="298">
        <f t="shared" si="193"/>
        <v>0</v>
      </c>
      <c r="AA203" s="298">
        <f t="shared" si="194"/>
        <v>0</v>
      </c>
      <c r="AB203" s="298">
        <f t="shared" si="195"/>
        <v>0</v>
      </c>
      <c r="AC203" s="300">
        <f t="shared" si="196"/>
        <v>0</v>
      </c>
      <c r="AD203" s="300">
        <f t="shared" si="197"/>
        <v>0</v>
      </c>
      <c r="AE203" s="301">
        <f t="shared" si="209"/>
        <v>0</v>
      </c>
      <c r="AF203" s="301">
        <f t="shared" si="173"/>
        <v>0</v>
      </c>
      <c r="AG203" s="298">
        <f t="shared" si="174"/>
        <v>0</v>
      </c>
      <c r="AH203" s="302">
        <f t="shared" si="175"/>
        <v>0</v>
      </c>
      <c r="AI203" s="302">
        <f t="shared" si="176"/>
        <v>0</v>
      </c>
      <c r="AJ203" s="302">
        <f t="shared" si="177"/>
        <v>0</v>
      </c>
      <c r="AK203" s="303">
        <f t="shared" si="198"/>
        <v>0</v>
      </c>
      <c r="AL203" s="302">
        <f t="shared" si="199"/>
        <v>0</v>
      </c>
      <c r="AM203" s="304">
        <f t="shared" si="178"/>
        <v>0</v>
      </c>
      <c r="AN203" s="285">
        <f t="shared" si="179"/>
        <v>0</v>
      </c>
      <c r="AO203" s="303">
        <f t="shared" si="180"/>
        <v>0</v>
      </c>
      <c r="AP203" s="285">
        <f t="shared" si="181"/>
        <v>0</v>
      </c>
      <c r="AQ203" s="285">
        <f t="shared" si="182"/>
        <v>0</v>
      </c>
      <c r="AR203" s="284">
        <f t="shared" si="183"/>
        <v>0</v>
      </c>
      <c r="AS203" s="284">
        <f t="shared" si="184"/>
        <v>0</v>
      </c>
      <c r="AT203" s="284">
        <f t="shared" si="185"/>
        <v>0</v>
      </c>
      <c r="AU203" s="318">
        <f t="shared" si="186"/>
        <v>0</v>
      </c>
      <c r="AV203" s="318">
        <f t="shared" si="210"/>
        <v>0</v>
      </c>
      <c r="AW203" s="318">
        <f t="shared" si="187"/>
        <v>0</v>
      </c>
      <c r="AX203" s="318">
        <f t="shared" si="211"/>
        <v>0</v>
      </c>
      <c r="AY203" s="320">
        <f t="shared" si="188"/>
        <v>0</v>
      </c>
      <c r="AZ203" s="321">
        <f t="shared" si="212"/>
        <v>0</v>
      </c>
      <c r="BA203" s="321">
        <f t="shared" si="200"/>
        <v>0</v>
      </c>
      <c r="BB203" s="322">
        <f t="shared" si="213"/>
        <v>0</v>
      </c>
      <c r="BC203" s="323">
        <f t="shared" si="201"/>
        <v>0</v>
      </c>
      <c r="BD203" s="324">
        <f t="shared" si="202"/>
        <v>0</v>
      </c>
      <c r="BE203" s="325">
        <f t="shared" si="189"/>
        <v>0</v>
      </c>
      <c r="BF203" s="325">
        <f t="shared" si="203"/>
        <v>0</v>
      </c>
      <c r="BG203" s="325">
        <f t="shared" si="204"/>
        <v>0</v>
      </c>
      <c r="BH203" s="305">
        <f t="shared" si="205"/>
        <v>0</v>
      </c>
      <c r="BI203" s="298">
        <f t="shared" si="206"/>
        <v>0</v>
      </c>
      <c r="BJ203" s="298">
        <f t="shared" si="190"/>
        <v>0</v>
      </c>
      <c r="BK203" s="298">
        <f t="shared" si="207"/>
        <v>0</v>
      </c>
      <c r="BL203" s="298">
        <f t="shared" si="208"/>
        <v>0</v>
      </c>
    </row>
    <row r="204" spans="1:64" ht="15.75">
      <c r="A204" s="315"/>
      <c r="B204" s="266"/>
      <c r="C204" s="133"/>
      <c r="D204" s="111"/>
      <c r="E204" s="111"/>
      <c r="F204" s="111"/>
      <c r="G204" s="176"/>
      <c r="H204" s="176"/>
      <c r="I204" s="176"/>
      <c r="J204" s="176"/>
      <c r="K204" s="176"/>
      <c r="L204" s="267"/>
      <c r="M204" s="267">
        <f t="shared" si="214"/>
        <v>0</v>
      </c>
      <c r="N204" s="110"/>
      <c r="O204" s="168">
        <f t="shared" si="166"/>
        <v>0</v>
      </c>
      <c r="P204" s="168" t="str">
        <f t="shared" si="167"/>
        <v/>
      </c>
      <c r="Q204" s="107" t="str">
        <f t="shared" si="168"/>
        <v/>
      </c>
      <c r="R204" s="156" t="str">
        <f t="shared" si="169"/>
        <v/>
      </c>
      <c r="S204" s="101" t="str">
        <f t="shared" si="170"/>
        <v/>
      </c>
      <c r="T204" s="102" t="str">
        <f t="shared" si="171"/>
        <v/>
      </c>
      <c r="U204" s="102" t="str">
        <f t="shared" si="172"/>
        <v/>
      </c>
      <c r="V204" s="297">
        <f t="shared" si="191"/>
        <v>0</v>
      </c>
      <c r="W204" s="284"/>
      <c r="X204" s="284"/>
      <c r="Y204" s="299" t="str">
        <f t="shared" si="192"/>
        <v/>
      </c>
      <c r="Z204" s="298">
        <f t="shared" si="193"/>
        <v>0</v>
      </c>
      <c r="AA204" s="298">
        <f t="shared" si="194"/>
        <v>0</v>
      </c>
      <c r="AB204" s="298">
        <f t="shared" si="195"/>
        <v>0</v>
      </c>
      <c r="AC204" s="300">
        <f t="shared" si="196"/>
        <v>0</v>
      </c>
      <c r="AD204" s="300">
        <f t="shared" si="197"/>
        <v>0</v>
      </c>
      <c r="AE204" s="301">
        <f t="shared" si="209"/>
        <v>0</v>
      </c>
      <c r="AF204" s="301">
        <f t="shared" si="173"/>
        <v>0</v>
      </c>
      <c r="AG204" s="298">
        <f t="shared" si="174"/>
        <v>0</v>
      </c>
      <c r="AH204" s="302">
        <f t="shared" si="175"/>
        <v>0</v>
      </c>
      <c r="AI204" s="302">
        <f t="shared" si="176"/>
        <v>0</v>
      </c>
      <c r="AJ204" s="302">
        <f t="shared" si="177"/>
        <v>0</v>
      </c>
      <c r="AK204" s="303">
        <f t="shared" si="198"/>
        <v>0</v>
      </c>
      <c r="AL204" s="302">
        <f t="shared" si="199"/>
        <v>0</v>
      </c>
      <c r="AM204" s="304">
        <f t="shared" si="178"/>
        <v>0</v>
      </c>
      <c r="AN204" s="285">
        <f t="shared" si="179"/>
        <v>0</v>
      </c>
      <c r="AO204" s="303">
        <f t="shared" si="180"/>
        <v>0</v>
      </c>
      <c r="AP204" s="285">
        <f t="shared" si="181"/>
        <v>0</v>
      </c>
      <c r="AQ204" s="285">
        <f t="shared" si="182"/>
        <v>0</v>
      </c>
      <c r="AR204" s="284">
        <f t="shared" si="183"/>
        <v>0</v>
      </c>
      <c r="AS204" s="284">
        <f t="shared" si="184"/>
        <v>0</v>
      </c>
      <c r="AT204" s="284">
        <f t="shared" si="185"/>
        <v>0</v>
      </c>
      <c r="AU204" s="318">
        <f t="shared" si="186"/>
        <v>0</v>
      </c>
      <c r="AV204" s="318">
        <f t="shared" si="210"/>
        <v>0</v>
      </c>
      <c r="AW204" s="318">
        <f t="shared" si="187"/>
        <v>0</v>
      </c>
      <c r="AX204" s="318">
        <f t="shared" si="211"/>
        <v>0</v>
      </c>
      <c r="AY204" s="320">
        <f t="shared" si="188"/>
        <v>0</v>
      </c>
      <c r="AZ204" s="321">
        <f t="shared" si="212"/>
        <v>0</v>
      </c>
      <c r="BA204" s="321">
        <f t="shared" si="200"/>
        <v>0</v>
      </c>
      <c r="BB204" s="322">
        <f t="shared" si="213"/>
        <v>0</v>
      </c>
      <c r="BC204" s="323">
        <f t="shared" si="201"/>
        <v>0</v>
      </c>
      <c r="BD204" s="324">
        <f t="shared" si="202"/>
        <v>0</v>
      </c>
      <c r="BE204" s="325">
        <f t="shared" si="189"/>
        <v>0</v>
      </c>
      <c r="BF204" s="325">
        <f t="shared" si="203"/>
        <v>0</v>
      </c>
      <c r="BG204" s="325">
        <f t="shared" si="204"/>
        <v>0</v>
      </c>
      <c r="BH204" s="305">
        <f t="shared" si="205"/>
        <v>0</v>
      </c>
      <c r="BI204" s="298">
        <f t="shared" si="206"/>
        <v>0</v>
      </c>
      <c r="BJ204" s="298">
        <f t="shared" si="190"/>
        <v>0</v>
      </c>
      <c r="BK204" s="298">
        <f t="shared" si="207"/>
        <v>0</v>
      </c>
      <c r="BL204" s="298">
        <f t="shared" si="208"/>
        <v>0</v>
      </c>
    </row>
    <row r="205" spans="1:64" ht="15.75">
      <c r="A205" s="315"/>
      <c r="B205" s="266"/>
      <c r="C205" s="133"/>
      <c r="D205" s="111"/>
      <c r="E205" s="111"/>
      <c r="F205" s="111"/>
      <c r="G205" s="176"/>
      <c r="H205" s="176"/>
      <c r="I205" s="176"/>
      <c r="J205" s="176"/>
      <c r="K205" s="176"/>
      <c r="L205" s="267"/>
      <c r="M205" s="267">
        <f t="shared" si="214"/>
        <v>0</v>
      </c>
      <c r="N205" s="110"/>
      <c r="O205" s="168">
        <f t="shared" si="166"/>
        <v>0</v>
      </c>
      <c r="P205" s="168" t="str">
        <f t="shared" si="167"/>
        <v/>
      </c>
      <c r="Q205" s="107" t="str">
        <f t="shared" si="168"/>
        <v/>
      </c>
      <c r="R205" s="156" t="str">
        <f t="shared" si="169"/>
        <v/>
      </c>
      <c r="S205" s="101" t="str">
        <f t="shared" si="170"/>
        <v/>
      </c>
      <c r="T205" s="102" t="str">
        <f t="shared" si="171"/>
        <v/>
      </c>
      <c r="U205" s="102" t="str">
        <f t="shared" si="172"/>
        <v/>
      </c>
      <c r="V205" s="297">
        <f t="shared" si="191"/>
        <v>0</v>
      </c>
      <c r="W205" s="284"/>
      <c r="X205" s="284"/>
      <c r="Y205" s="299" t="str">
        <f t="shared" si="192"/>
        <v/>
      </c>
      <c r="Z205" s="298">
        <f t="shared" si="193"/>
        <v>0</v>
      </c>
      <c r="AA205" s="298">
        <f t="shared" si="194"/>
        <v>0</v>
      </c>
      <c r="AB205" s="298">
        <f t="shared" si="195"/>
        <v>0</v>
      </c>
      <c r="AC205" s="300">
        <f t="shared" si="196"/>
        <v>0</v>
      </c>
      <c r="AD205" s="300">
        <f t="shared" si="197"/>
        <v>0</v>
      </c>
      <c r="AE205" s="301">
        <f t="shared" si="209"/>
        <v>0</v>
      </c>
      <c r="AF205" s="301">
        <f t="shared" si="173"/>
        <v>0</v>
      </c>
      <c r="AG205" s="298">
        <f t="shared" si="174"/>
        <v>0</v>
      </c>
      <c r="AH205" s="302">
        <f t="shared" si="175"/>
        <v>0</v>
      </c>
      <c r="AI205" s="302">
        <f t="shared" si="176"/>
        <v>0</v>
      </c>
      <c r="AJ205" s="302">
        <f t="shared" si="177"/>
        <v>0</v>
      </c>
      <c r="AK205" s="303">
        <f t="shared" si="198"/>
        <v>0</v>
      </c>
      <c r="AL205" s="302">
        <f t="shared" si="199"/>
        <v>0</v>
      </c>
      <c r="AM205" s="304">
        <f t="shared" si="178"/>
        <v>0</v>
      </c>
      <c r="AN205" s="285">
        <f t="shared" si="179"/>
        <v>0</v>
      </c>
      <c r="AO205" s="303">
        <f t="shared" si="180"/>
        <v>0</v>
      </c>
      <c r="AP205" s="285">
        <f t="shared" si="181"/>
        <v>0</v>
      </c>
      <c r="AQ205" s="285">
        <f t="shared" si="182"/>
        <v>0</v>
      </c>
      <c r="AR205" s="284">
        <f t="shared" si="183"/>
        <v>0</v>
      </c>
      <c r="AS205" s="284">
        <f t="shared" si="184"/>
        <v>0</v>
      </c>
      <c r="AT205" s="284">
        <f t="shared" si="185"/>
        <v>0</v>
      </c>
      <c r="AU205" s="318">
        <f t="shared" si="186"/>
        <v>0</v>
      </c>
      <c r="AV205" s="318">
        <f t="shared" si="210"/>
        <v>0</v>
      </c>
      <c r="AW205" s="318">
        <f t="shared" si="187"/>
        <v>0</v>
      </c>
      <c r="AX205" s="318">
        <f t="shared" si="211"/>
        <v>0</v>
      </c>
      <c r="AY205" s="320">
        <f t="shared" si="188"/>
        <v>0</v>
      </c>
      <c r="AZ205" s="321">
        <f t="shared" si="212"/>
        <v>0</v>
      </c>
      <c r="BA205" s="321">
        <f t="shared" si="200"/>
        <v>0</v>
      </c>
      <c r="BB205" s="322">
        <f t="shared" si="213"/>
        <v>0</v>
      </c>
      <c r="BC205" s="323">
        <f t="shared" si="201"/>
        <v>0</v>
      </c>
      <c r="BD205" s="324">
        <f t="shared" si="202"/>
        <v>0</v>
      </c>
      <c r="BE205" s="325">
        <f t="shared" si="189"/>
        <v>0</v>
      </c>
      <c r="BF205" s="325">
        <f t="shared" si="203"/>
        <v>0</v>
      </c>
      <c r="BG205" s="325">
        <f t="shared" si="204"/>
        <v>0</v>
      </c>
      <c r="BH205" s="305">
        <f t="shared" si="205"/>
        <v>0</v>
      </c>
      <c r="BI205" s="298">
        <f t="shared" si="206"/>
        <v>0</v>
      </c>
      <c r="BJ205" s="298">
        <f t="shared" si="190"/>
        <v>0</v>
      </c>
      <c r="BK205" s="298">
        <f t="shared" si="207"/>
        <v>0</v>
      </c>
      <c r="BL205" s="298">
        <f t="shared" si="208"/>
        <v>0</v>
      </c>
    </row>
    <row r="206" spans="1:64" ht="15.75">
      <c r="A206" s="315"/>
      <c r="B206" s="266"/>
      <c r="C206" s="133"/>
      <c r="D206" s="111"/>
      <c r="E206" s="111"/>
      <c r="F206" s="111"/>
      <c r="G206" s="176"/>
      <c r="H206" s="176"/>
      <c r="I206" s="176"/>
      <c r="J206" s="176"/>
      <c r="K206" s="176"/>
      <c r="L206" s="267"/>
      <c r="M206" s="267">
        <f t="shared" si="214"/>
        <v>0</v>
      </c>
      <c r="N206" s="110"/>
      <c r="O206" s="168">
        <f t="shared" si="166"/>
        <v>0</v>
      </c>
      <c r="P206" s="168" t="str">
        <f t="shared" si="167"/>
        <v/>
      </c>
      <c r="Q206" s="107" t="str">
        <f t="shared" si="168"/>
        <v/>
      </c>
      <c r="R206" s="156" t="str">
        <f t="shared" si="169"/>
        <v/>
      </c>
      <c r="S206" s="101" t="str">
        <f t="shared" si="170"/>
        <v/>
      </c>
      <c r="T206" s="102" t="str">
        <f t="shared" si="171"/>
        <v/>
      </c>
      <c r="U206" s="102" t="str">
        <f t="shared" si="172"/>
        <v/>
      </c>
      <c r="V206" s="297">
        <f t="shared" si="191"/>
        <v>0</v>
      </c>
      <c r="W206" s="284"/>
      <c r="X206" s="284"/>
      <c r="Y206" s="299" t="str">
        <f t="shared" si="192"/>
        <v/>
      </c>
      <c r="Z206" s="298">
        <f t="shared" si="193"/>
        <v>0</v>
      </c>
      <c r="AA206" s="298">
        <f t="shared" si="194"/>
        <v>0</v>
      </c>
      <c r="AB206" s="298">
        <f t="shared" si="195"/>
        <v>0</v>
      </c>
      <c r="AC206" s="300">
        <f t="shared" si="196"/>
        <v>0</v>
      </c>
      <c r="AD206" s="300">
        <f t="shared" si="197"/>
        <v>0</v>
      </c>
      <c r="AE206" s="301">
        <f t="shared" si="209"/>
        <v>0</v>
      </c>
      <c r="AF206" s="301">
        <f t="shared" si="173"/>
        <v>0</v>
      </c>
      <c r="AG206" s="298">
        <f t="shared" si="174"/>
        <v>0</v>
      </c>
      <c r="AH206" s="302">
        <f t="shared" si="175"/>
        <v>0</v>
      </c>
      <c r="AI206" s="302">
        <f t="shared" si="176"/>
        <v>0</v>
      </c>
      <c r="AJ206" s="302">
        <f t="shared" si="177"/>
        <v>0</v>
      </c>
      <c r="AK206" s="303">
        <f t="shared" si="198"/>
        <v>0</v>
      </c>
      <c r="AL206" s="302">
        <f t="shared" si="199"/>
        <v>0</v>
      </c>
      <c r="AM206" s="304">
        <f t="shared" si="178"/>
        <v>0</v>
      </c>
      <c r="AN206" s="285">
        <f t="shared" si="179"/>
        <v>0</v>
      </c>
      <c r="AO206" s="303">
        <f t="shared" si="180"/>
        <v>0</v>
      </c>
      <c r="AP206" s="285">
        <f t="shared" si="181"/>
        <v>0</v>
      </c>
      <c r="AQ206" s="285">
        <f t="shared" si="182"/>
        <v>0</v>
      </c>
      <c r="AR206" s="284">
        <f t="shared" si="183"/>
        <v>0</v>
      </c>
      <c r="AS206" s="284">
        <f t="shared" si="184"/>
        <v>0</v>
      </c>
      <c r="AT206" s="284">
        <f t="shared" si="185"/>
        <v>0</v>
      </c>
      <c r="AU206" s="318">
        <f t="shared" si="186"/>
        <v>0</v>
      </c>
      <c r="AV206" s="318">
        <f t="shared" si="210"/>
        <v>0</v>
      </c>
      <c r="AW206" s="318">
        <f t="shared" si="187"/>
        <v>0</v>
      </c>
      <c r="AX206" s="318">
        <f t="shared" si="211"/>
        <v>0</v>
      </c>
      <c r="AY206" s="320">
        <f t="shared" si="188"/>
        <v>0</v>
      </c>
      <c r="AZ206" s="321">
        <f t="shared" si="212"/>
        <v>0</v>
      </c>
      <c r="BA206" s="321">
        <f t="shared" si="200"/>
        <v>0</v>
      </c>
      <c r="BB206" s="322">
        <f t="shared" si="213"/>
        <v>0</v>
      </c>
      <c r="BC206" s="323">
        <f t="shared" si="201"/>
        <v>0</v>
      </c>
      <c r="BD206" s="324">
        <f t="shared" si="202"/>
        <v>0</v>
      </c>
      <c r="BE206" s="325">
        <f t="shared" si="189"/>
        <v>0</v>
      </c>
      <c r="BF206" s="325">
        <f t="shared" si="203"/>
        <v>0</v>
      </c>
      <c r="BG206" s="325">
        <f t="shared" si="204"/>
        <v>0</v>
      </c>
      <c r="BH206" s="305">
        <f t="shared" si="205"/>
        <v>0</v>
      </c>
      <c r="BI206" s="298">
        <f t="shared" si="206"/>
        <v>0</v>
      </c>
      <c r="BJ206" s="298">
        <f t="shared" si="190"/>
        <v>0</v>
      </c>
      <c r="BK206" s="298">
        <f t="shared" si="207"/>
        <v>0</v>
      </c>
      <c r="BL206" s="298">
        <f t="shared" si="208"/>
        <v>0</v>
      </c>
    </row>
    <row r="207" spans="1:64" ht="15.75">
      <c r="A207" s="315"/>
      <c r="B207" s="266"/>
      <c r="C207" s="133"/>
      <c r="D207" s="111"/>
      <c r="E207" s="111"/>
      <c r="F207" s="111"/>
      <c r="G207" s="176"/>
      <c r="H207" s="176"/>
      <c r="I207" s="176"/>
      <c r="J207" s="176"/>
      <c r="K207" s="176"/>
      <c r="L207" s="267"/>
      <c r="M207" s="267">
        <f t="shared" si="214"/>
        <v>0</v>
      </c>
      <c r="N207" s="110"/>
      <c r="O207" s="168">
        <f t="shared" si="166"/>
        <v>0</v>
      </c>
      <c r="P207" s="168" t="str">
        <f t="shared" si="167"/>
        <v/>
      </c>
      <c r="Q207" s="107" t="str">
        <f t="shared" si="168"/>
        <v/>
      </c>
      <c r="R207" s="156" t="str">
        <f t="shared" si="169"/>
        <v/>
      </c>
      <c r="S207" s="101" t="str">
        <f t="shared" si="170"/>
        <v/>
      </c>
      <c r="T207" s="102" t="str">
        <f t="shared" si="171"/>
        <v/>
      </c>
      <c r="U207" s="102" t="str">
        <f t="shared" si="172"/>
        <v/>
      </c>
      <c r="V207" s="297">
        <f t="shared" si="191"/>
        <v>0</v>
      </c>
      <c r="W207" s="284"/>
      <c r="X207" s="284"/>
      <c r="Y207" s="299" t="str">
        <f t="shared" si="192"/>
        <v/>
      </c>
      <c r="Z207" s="298">
        <f t="shared" si="193"/>
        <v>0</v>
      </c>
      <c r="AA207" s="298">
        <f t="shared" si="194"/>
        <v>0</v>
      </c>
      <c r="AB207" s="298">
        <f t="shared" si="195"/>
        <v>0</v>
      </c>
      <c r="AC207" s="300">
        <f t="shared" si="196"/>
        <v>0</v>
      </c>
      <c r="AD207" s="300">
        <f t="shared" si="197"/>
        <v>0</v>
      </c>
      <c r="AE207" s="301">
        <f t="shared" si="209"/>
        <v>0</v>
      </c>
      <c r="AF207" s="301">
        <f t="shared" si="173"/>
        <v>0</v>
      </c>
      <c r="AG207" s="298">
        <f t="shared" si="174"/>
        <v>0</v>
      </c>
      <c r="AH207" s="302">
        <f t="shared" si="175"/>
        <v>0</v>
      </c>
      <c r="AI207" s="302">
        <f t="shared" si="176"/>
        <v>0</v>
      </c>
      <c r="AJ207" s="302">
        <f t="shared" si="177"/>
        <v>0</v>
      </c>
      <c r="AK207" s="303">
        <f t="shared" si="198"/>
        <v>0</v>
      </c>
      <c r="AL207" s="302">
        <f t="shared" si="199"/>
        <v>0</v>
      </c>
      <c r="AM207" s="304">
        <f t="shared" si="178"/>
        <v>0</v>
      </c>
      <c r="AN207" s="285">
        <f t="shared" si="179"/>
        <v>0</v>
      </c>
      <c r="AO207" s="303">
        <f t="shared" si="180"/>
        <v>0</v>
      </c>
      <c r="AP207" s="285">
        <f t="shared" si="181"/>
        <v>0</v>
      </c>
      <c r="AQ207" s="285">
        <f t="shared" si="182"/>
        <v>0</v>
      </c>
      <c r="AR207" s="284">
        <f t="shared" si="183"/>
        <v>0</v>
      </c>
      <c r="AS207" s="284">
        <f t="shared" si="184"/>
        <v>0</v>
      </c>
      <c r="AT207" s="284">
        <f t="shared" si="185"/>
        <v>0</v>
      </c>
      <c r="AU207" s="318">
        <f t="shared" si="186"/>
        <v>0</v>
      </c>
      <c r="AV207" s="318">
        <f t="shared" si="210"/>
        <v>0</v>
      </c>
      <c r="AW207" s="318">
        <f t="shared" si="187"/>
        <v>0</v>
      </c>
      <c r="AX207" s="318">
        <f t="shared" si="211"/>
        <v>0</v>
      </c>
      <c r="AY207" s="320">
        <f t="shared" si="188"/>
        <v>0</v>
      </c>
      <c r="AZ207" s="321">
        <f t="shared" si="212"/>
        <v>0</v>
      </c>
      <c r="BA207" s="321">
        <f t="shared" si="200"/>
        <v>0</v>
      </c>
      <c r="BB207" s="322">
        <f t="shared" si="213"/>
        <v>0</v>
      </c>
      <c r="BC207" s="323">
        <f t="shared" si="201"/>
        <v>0</v>
      </c>
      <c r="BD207" s="324">
        <f t="shared" si="202"/>
        <v>0</v>
      </c>
      <c r="BE207" s="325">
        <f t="shared" si="189"/>
        <v>0</v>
      </c>
      <c r="BF207" s="325">
        <f t="shared" si="203"/>
        <v>0</v>
      </c>
      <c r="BG207" s="325">
        <f t="shared" si="204"/>
        <v>0</v>
      </c>
      <c r="BH207" s="305">
        <f t="shared" si="205"/>
        <v>0</v>
      </c>
      <c r="BI207" s="298">
        <f t="shared" si="206"/>
        <v>0</v>
      </c>
      <c r="BJ207" s="298">
        <f t="shared" si="190"/>
        <v>0</v>
      </c>
      <c r="BK207" s="298">
        <f t="shared" si="207"/>
        <v>0</v>
      </c>
      <c r="BL207" s="298">
        <f t="shared" si="208"/>
        <v>0</v>
      </c>
    </row>
    <row r="208" spans="1:64" ht="15.75">
      <c r="A208" s="315"/>
      <c r="B208" s="266"/>
      <c r="C208" s="45"/>
      <c r="D208" s="111"/>
      <c r="E208" s="111"/>
      <c r="F208" s="111"/>
      <c r="G208" s="176"/>
      <c r="H208" s="176"/>
      <c r="I208" s="176"/>
      <c r="J208" s="176"/>
      <c r="K208" s="176"/>
      <c r="L208" s="267"/>
      <c r="M208" s="267">
        <f t="shared" si="214"/>
        <v>0</v>
      </c>
      <c r="N208" s="110"/>
      <c r="O208" s="168">
        <f t="shared" si="166"/>
        <v>0</v>
      </c>
      <c r="P208" s="168" t="str">
        <f t="shared" si="167"/>
        <v/>
      </c>
      <c r="Q208" s="107" t="str">
        <f t="shared" si="168"/>
        <v/>
      </c>
      <c r="R208" s="156" t="str">
        <f t="shared" si="169"/>
        <v/>
      </c>
      <c r="S208" s="101" t="str">
        <f t="shared" si="170"/>
        <v/>
      </c>
      <c r="T208" s="102" t="str">
        <f t="shared" si="171"/>
        <v/>
      </c>
      <c r="U208" s="102" t="str">
        <f t="shared" si="172"/>
        <v/>
      </c>
      <c r="V208" s="297">
        <f t="shared" si="191"/>
        <v>0</v>
      </c>
      <c r="W208" s="284"/>
      <c r="X208" s="284"/>
      <c r="Y208" s="299" t="str">
        <f t="shared" si="192"/>
        <v/>
      </c>
      <c r="Z208" s="298">
        <f t="shared" si="193"/>
        <v>0</v>
      </c>
      <c r="AA208" s="298">
        <f t="shared" si="194"/>
        <v>0</v>
      </c>
      <c r="AB208" s="298">
        <f t="shared" si="195"/>
        <v>0</v>
      </c>
      <c r="AC208" s="300">
        <f t="shared" si="196"/>
        <v>0</v>
      </c>
      <c r="AD208" s="300">
        <f t="shared" si="197"/>
        <v>0</v>
      </c>
      <c r="AE208" s="301">
        <f t="shared" si="209"/>
        <v>0</v>
      </c>
      <c r="AF208" s="301">
        <f t="shared" si="173"/>
        <v>0</v>
      </c>
      <c r="AG208" s="298">
        <f t="shared" si="174"/>
        <v>0</v>
      </c>
      <c r="AH208" s="302">
        <f t="shared" si="175"/>
        <v>0</v>
      </c>
      <c r="AI208" s="302">
        <f t="shared" si="176"/>
        <v>0</v>
      </c>
      <c r="AJ208" s="302">
        <f t="shared" si="177"/>
        <v>0</v>
      </c>
      <c r="AK208" s="303">
        <f t="shared" si="198"/>
        <v>0</v>
      </c>
      <c r="AL208" s="302">
        <f t="shared" si="199"/>
        <v>0</v>
      </c>
      <c r="AM208" s="304">
        <f t="shared" si="178"/>
        <v>0</v>
      </c>
      <c r="AN208" s="285">
        <f t="shared" si="179"/>
        <v>0</v>
      </c>
      <c r="AO208" s="303">
        <f t="shared" si="180"/>
        <v>0</v>
      </c>
      <c r="AP208" s="285">
        <f t="shared" si="181"/>
        <v>0</v>
      </c>
      <c r="AQ208" s="285">
        <f t="shared" si="182"/>
        <v>0</v>
      </c>
      <c r="AR208" s="284">
        <f t="shared" si="183"/>
        <v>0</v>
      </c>
      <c r="AS208" s="284">
        <f t="shared" si="184"/>
        <v>0</v>
      </c>
      <c r="AT208" s="284">
        <f t="shared" si="185"/>
        <v>0</v>
      </c>
      <c r="AU208" s="318">
        <f t="shared" si="186"/>
        <v>0</v>
      </c>
      <c r="AV208" s="318">
        <f t="shared" si="210"/>
        <v>0</v>
      </c>
      <c r="AW208" s="318">
        <f t="shared" si="187"/>
        <v>0</v>
      </c>
      <c r="AX208" s="318">
        <f t="shared" si="211"/>
        <v>0</v>
      </c>
      <c r="AY208" s="320">
        <f t="shared" si="188"/>
        <v>0</v>
      </c>
      <c r="AZ208" s="321">
        <f t="shared" si="212"/>
        <v>0</v>
      </c>
      <c r="BA208" s="321">
        <f t="shared" si="200"/>
        <v>0</v>
      </c>
      <c r="BB208" s="322">
        <f t="shared" si="213"/>
        <v>0</v>
      </c>
      <c r="BC208" s="323">
        <f t="shared" si="201"/>
        <v>0</v>
      </c>
      <c r="BD208" s="324">
        <f t="shared" si="202"/>
        <v>0</v>
      </c>
      <c r="BE208" s="325">
        <f t="shared" si="189"/>
        <v>0</v>
      </c>
      <c r="BF208" s="325">
        <f t="shared" si="203"/>
        <v>0</v>
      </c>
      <c r="BG208" s="325">
        <f t="shared" si="204"/>
        <v>0</v>
      </c>
      <c r="BH208" s="305">
        <f t="shared" si="205"/>
        <v>0</v>
      </c>
      <c r="BI208" s="298">
        <f t="shared" si="206"/>
        <v>0</v>
      </c>
      <c r="BJ208" s="298">
        <f t="shared" si="190"/>
        <v>0</v>
      </c>
      <c r="BK208" s="298">
        <f t="shared" si="207"/>
        <v>0</v>
      </c>
      <c r="BL208" s="298">
        <f t="shared" si="208"/>
        <v>0</v>
      </c>
    </row>
    <row r="209" spans="1:64" ht="15.75">
      <c r="A209" s="315"/>
      <c r="B209" s="266"/>
      <c r="C209" s="45"/>
      <c r="D209" s="111"/>
      <c r="E209" s="111"/>
      <c r="F209" s="111"/>
      <c r="G209" s="176"/>
      <c r="H209" s="176"/>
      <c r="I209" s="176"/>
      <c r="J209" s="176"/>
      <c r="K209" s="176"/>
      <c r="L209" s="267"/>
      <c r="M209" s="267">
        <f t="shared" si="214"/>
        <v>0</v>
      </c>
      <c r="N209" s="110"/>
      <c r="O209" s="168">
        <f t="shared" si="166"/>
        <v>0</v>
      </c>
      <c r="P209" s="168" t="str">
        <f t="shared" si="167"/>
        <v/>
      </c>
      <c r="Q209" s="107" t="str">
        <f t="shared" si="168"/>
        <v/>
      </c>
      <c r="R209" s="156" t="str">
        <f t="shared" si="169"/>
        <v/>
      </c>
      <c r="S209" s="101" t="str">
        <f t="shared" si="170"/>
        <v/>
      </c>
      <c r="T209" s="102" t="str">
        <f t="shared" si="171"/>
        <v/>
      </c>
      <c r="U209" s="102" t="str">
        <f t="shared" si="172"/>
        <v/>
      </c>
      <c r="V209" s="297">
        <f t="shared" si="191"/>
        <v>0</v>
      </c>
      <c r="W209" s="284"/>
      <c r="X209" s="284"/>
      <c r="Y209" s="299" t="str">
        <f t="shared" si="192"/>
        <v/>
      </c>
      <c r="Z209" s="298">
        <f t="shared" si="193"/>
        <v>0</v>
      </c>
      <c r="AA209" s="298">
        <f t="shared" si="194"/>
        <v>0</v>
      </c>
      <c r="AB209" s="298">
        <f t="shared" si="195"/>
        <v>0</v>
      </c>
      <c r="AC209" s="300">
        <f t="shared" si="196"/>
        <v>0</v>
      </c>
      <c r="AD209" s="300">
        <f t="shared" si="197"/>
        <v>0</v>
      </c>
      <c r="AE209" s="301">
        <f t="shared" si="209"/>
        <v>0</v>
      </c>
      <c r="AF209" s="301">
        <f t="shared" si="173"/>
        <v>0</v>
      </c>
      <c r="AG209" s="298">
        <f t="shared" si="174"/>
        <v>0</v>
      </c>
      <c r="AH209" s="302">
        <f t="shared" si="175"/>
        <v>0</v>
      </c>
      <c r="AI209" s="302">
        <f t="shared" si="176"/>
        <v>0</v>
      </c>
      <c r="AJ209" s="302">
        <f t="shared" si="177"/>
        <v>0</v>
      </c>
      <c r="AK209" s="303">
        <f t="shared" si="198"/>
        <v>0</v>
      </c>
      <c r="AL209" s="302">
        <f t="shared" si="199"/>
        <v>0</v>
      </c>
      <c r="AM209" s="304">
        <f t="shared" si="178"/>
        <v>0</v>
      </c>
      <c r="AN209" s="285">
        <f t="shared" si="179"/>
        <v>0</v>
      </c>
      <c r="AO209" s="303">
        <f t="shared" si="180"/>
        <v>0</v>
      </c>
      <c r="AP209" s="285">
        <f t="shared" si="181"/>
        <v>0</v>
      </c>
      <c r="AQ209" s="285">
        <f t="shared" si="182"/>
        <v>0</v>
      </c>
      <c r="AR209" s="284">
        <f t="shared" si="183"/>
        <v>0</v>
      </c>
      <c r="AS209" s="284">
        <f t="shared" si="184"/>
        <v>0</v>
      </c>
      <c r="AT209" s="284">
        <f t="shared" si="185"/>
        <v>0</v>
      </c>
      <c r="AU209" s="318">
        <f t="shared" si="186"/>
        <v>0</v>
      </c>
      <c r="AV209" s="318">
        <f t="shared" si="210"/>
        <v>0</v>
      </c>
      <c r="AW209" s="318">
        <f t="shared" si="187"/>
        <v>0</v>
      </c>
      <c r="AX209" s="318">
        <f t="shared" si="211"/>
        <v>0</v>
      </c>
      <c r="AY209" s="320">
        <f t="shared" si="188"/>
        <v>0</v>
      </c>
      <c r="AZ209" s="321">
        <f t="shared" si="212"/>
        <v>0</v>
      </c>
      <c r="BA209" s="321">
        <f t="shared" si="200"/>
        <v>0</v>
      </c>
      <c r="BB209" s="322">
        <f t="shared" si="213"/>
        <v>0</v>
      </c>
      <c r="BC209" s="323">
        <f t="shared" si="201"/>
        <v>0</v>
      </c>
      <c r="BD209" s="324">
        <f t="shared" si="202"/>
        <v>0</v>
      </c>
      <c r="BE209" s="325">
        <f t="shared" si="189"/>
        <v>0</v>
      </c>
      <c r="BF209" s="325">
        <f t="shared" si="203"/>
        <v>0</v>
      </c>
      <c r="BG209" s="325">
        <f t="shared" si="204"/>
        <v>0</v>
      </c>
      <c r="BH209" s="305">
        <f t="shared" si="205"/>
        <v>0</v>
      </c>
      <c r="BI209" s="298">
        <f t="shared" si="206"/>
        <v>0</v>
      </c>
      <c r="BJ209" s="298">
        <f t="shared" si="190"/>
        <v>0</v>
      </c>
      <c r="BK209" s="298">
        <f t="shared" si="207"/>
        <v>0</v>
      </c>
      <c r="BL209" s="298">
        <f t="shared" si="208"/>
        <v>0</v>
      </c>
    </row>
    <row r="210" spans="1:64">
      <c r="C210" s="45"/>
      <c r="D210" s="53"/>
      <c r="E210" s="54"/>
      <c r="F210" s="54"/>
      <c r="G210" s="53"/>
      <c r="H210" s="53"/>
      <c r="I210" s="53"/>
      <c r="J210" s="53"/>
      <c r="K210" s="53"/>
      <c r="L210" s="54"/>
      <c r="M210" s="110"/>
      <c r="N210" s="110"/>
      <c r="O210" s="105"/>
      <c r="P210" s="112"/>
      <c r="Q210" s="107"/>
      <c r="R210" s="113"/>
      <c r="S210" s="101"/>
      <c r="T210" s="102"/>
      <c r="U210" s="102"/>
      <c r="V210" s="105"/>
      <c r="W210" s="105"/>
      <c r="X210" s="105"/>
      <c r="Y210" s="106"/>
      <c r="Z210" s="105"/>
      <c r="BI210" s="105"/>
      <c r="BJ210" s="105"/>
      <c r="BK210" s="105"/>
      <c r="BL210" s="105"/>
    </row>
    <row r="211" spans="1:64">
      <c r="C211" s="45"/>
      <c r="D211" s="53"/>
      <c r="E211" s="54"/>
      <c r="F211" s="54"/>
      <c r="G211" s="53"/>
      <c r="H211" s="53"/>
      <c r="I211" s="53"/>
      <c r="J211" s="53"/>
      <c r="K211" s="53"/>
      <c r="L211" s="54"/>
      <c r="M211" s="110"/>
      <c r="N211" s="110"/>
      <c r="O211" s="105"/>
      <c r="P211" s="112"/>
      <c r="Q211" s="107"/>
      <c r="R211" s="113"/>
      <c r="S211" s="101"/>
      <c r="T211" s="102"/>
      <c r="U211" s="102"/>
      <c r="V211" s="105"/>
      <c r="W211" s="105"/>
      <c r="X211" s="105"/>
      <c r="Y211" s="106"/>
      <c r="Z211" s="105"/>
      <c r="BI211" s="105"/>
      <c r="BJ211" s="105"/>
      <c r="BK211" s="105"/>
      <c r="BL211" s="105"/>
    </row>
    <row r="212" spans="1:64">
      <c r="C212" s="45"/>
      <c r="D212" s="53"/>
      <c r="E212" s="54"/>
      <c r="F212" s="54"/>
      <c r="G212" s="53"/>
      <c r="H212" s="53"/>
      <c r="I212" s="53"/>
      <c r="J212" s="53"/>
      <c r="K212" s="53"/>
      <c r="L212" s="54"/>
      <c r="M212" s="110"/>
      <c r="N212" s="110"/>
      <c r="O212" s="105"/>
      <c r="P212" s="112"/>
      <c r="Q212" s="107"/>
      <c r="R212" s="113"/>
      <c r="S212" s="101"/>
      <c r="T212" s="102"/>
      <c r="U212" s="102"/>
      <c r="V212" s="105"/>
      <c r="W212" s="105"/>
      <c r="X212" s="105"/>
      <c r="Y212" s="106"/>
      <c r="Z212" s="105"/>
      <c r="BI212" s="105"/>
      <c r="BJ212" s="105"/>
      <c r="BK212" s="105"/>
      <c r="BL212" s="105"/>
    </row>
    <row r="213" spans="1:64">
      <c r="C213" s="45"/>
      <c r="D213" s="53"/>
      <c r="E213" s="54"/>
      <c r="F213" s="54"/>
      <c r="G213" s="53"/>
      <c r="H213" s="53"/>
      <c r="I213" s="53"/>
      <c r="J213" s="53"/>
      <c r="K213" s="53"/>
      <c r="L213" s="54"/>
      <c r="M213" s="110"/>
      <c r="N213" s="110"/>
      <c r="O213" s="105"/>
      <c r="P213" s="112"/>
      <c r="Q213" s="107"/>
      <c r="R213" s="113"/>
      <c r="S213" s="101"/>
      <c r="T213" s="102"/>
      <c r="U213" s="102"/>
      <c r="V213" s="105"/>
      <c r="W213" s="105"/>
      <c r="X213" s="105"/>
      <c r="Y213" s="106"/>
      <c r="Z213" s="105"/>
      <c r="BI213" s="105"/>
      <c r="BJ213" s="105"/>
      <c r="BK213" s="105"/>
      <c r="BL213" s="105"/>
    </row>
    <row r="214" spans="1:64">
      <c r="C214" s="45"/>
      <c r="D214" s="53"/>
      <c r="E214" s="54"/>
      <c r="F214" s="54"/>
      <c r="G214" s="53"/>
      <c r="H214" s="53"/>
      <c r="I214" s="53"/>
      <c r="J214" s="53"/>
      <c r="K214" s="53"/>
      <c r="L214" s="54"/>
      <c r="M214" s="110"/>
      <c r="N214" s="110"/>
      <c r="O214" s="105"/>
      <c r="P214" s="112"/>
      <c r="Q214" s="107"/>
      <c r="R214" s="113"/>
      <c r="S214" s="101"/>
      <c r="T214" s="102"/>
      <c r="U214" s="102"/>
      <c r="V214" s="105"/>
      <c r="W214" s="105"/>
      <c r="X214" s="105"/>
      <c r="Y214" s="106"/>
      <c r="Z214" s="105"/>
      <c r="BI214" s="105"/>
      <c r="BJ214" s="105"/>
      <c r="BK214" s="105"/>
      <c r="BL214" s="105"/>
    </row>
    <row r="215" spans="1:64">
      <c r="C215" s="45"/>
      <c r="D215" s="53"/>
      <c r="E215" s="54"/>
      <c r="F215" s="54"/>
      <c r="G215" s="53"/>
      <c r="H215" s="53"/>
      <c r="I215" s="53"/>
      <c r="J215" s="53"/>
      <c r="K215" s="53"/>
      <c r="L215" s="54"/>
      <c r="M215" s="110"/>
      <c r="N215" s="110"/>
      <c r="O215" s="105"/>
      <c r="P215" s="112"/>
      <c r="Q215" s="107"/>
      <c r="R215" s="113"/>
      <c r="S215" s="101"/>
      <c r="T215" s="102"/>
      <c r="U215" s="102"/>
      <c r="V215" s="105"/>
      <c r="W215" s="105"/>
      <c r="X215" s="105"/>
      <c r="Y215" s="106"/>
      <c r="Z215" s="105"/>
      <c r="BI215" s="105"/>
      <c r="BJ215" s="105"/>
      <c r="BK215" s="105"/>
      <c r="BL215" s="105"/>
    </row>
    <row r="216" spans="1:64">
      <c r="C216" s="45"/>
      <c r="D216" s="53"/>
      <c r="E216" s="54"/>
      <c r="F216" s="54"/>
      <c r="G216" s="53"/>
      <c r="H216" s="53"/>
      <c r="I216" s="53"/>
      <c r="J216" s="53"/>
      <c r="K216" s="53"/>
      <c r="L216" s="54"/>
      <c r="M216" s="110"/>
      <c r="N216" s="110"/>
      <c r="O216" s="105"/>
      <c r="P216" s="112"/>
      <c r="Q216" s="107"/>
      <c r="R216" s="113"/>
      <c r="S216" s="101"/>
      <c r="T216" s="102"/>
      <c r="U216" s="102"/>
      <c r="V216" s="105"/>
      <c r="W216" s="105"/>
      <c r="X216" s="105"/>
      <c r="Y216" s="106"/>
      <c r="Z216" s="105"/>
      <c r="BI216" s="105"/>
      <c r="BJ216" s="105"/>
      <c r="BK216" s="105"/>
      <c r="BL216" s="105"/>
    </row>
    <row r="217" spans="1:64">
      <c r="C217" s="45"/>
      <c r="D217" s="53"/>
      <c r="E217" s="54"/>
      <c r="F217" s="54"/>
      <c r="G217" s="53"/>
      <c r="H217" s="53"/>
      <c r="I217" s="53"/>
      <c r="J217" s="53"/>
      <c r="K217" s="53"/>
      <c r="L217" s="54"/>
      <c r="M217" s="110"/>
      <c r="N217" s="110"/>
      <c r="O217" s="105"/>
      <c r="P217" s="112"/>
      <c r="Q217" s="107"/>
      <c r="R217" s="113"/>
      <c r="S217" s="101"/>
      <c r="T217" s="102"/>
      <c r="U217" s="102"/>
      <c r="V217" s="105"/>
      <c r="W217" s="105"/>
      <c r="X217" s="105"/>
      <c r="Y217" s="106"/>
      <c r="Z217" s="105"/>
      <c r="BI217" s="105"/>
      <c r="BJ217" s="105"/>
      <c r="BK217" s="105"/>
      <c r="BL217" s="105"/>
    </row>
    <row r="218" spans="1:64">
      <c r="C218" s="45"/>
      <c r="D218" s="53"/>
      <c r="E218" s="54"/>
      <c r="F218" s="54"/>
      <c r="G218" s="53"/>
      <c r="H218" s="53"/>
      <c r="I218" s="53"/>
      <c r="J218" s="53"/>
      <c r="K218" s="53"/>
      <c r="L218" s="54"/>
      <c r="M218" s="110"/>
      <c r="N218" s="110"/>
      <c r="O218" s="105"/>
      <c r="P218" s="112"/>
      <c r="Q218" s="107"/>
      <c r="R218" s="113"/>
      <c r="S218" s="101"/>
      <c r="T218" s="102"/>
      <c r="U218" s="102"/>
      <c r="V218" s="105"/>
      <c r="W218" s="105"/>
      <c r="X218" s="105"/>
      <c r="Y218" s="106"/>
      <c r="Z218" s="105"/>
      <c r="BI218" s="105"/>
      <c r="BJ218" s="105"/>
      <c r="BK218" s="105"/>
      <c r="BL218" s="105"/>
    </row>
    <row r="219" spans="1:64">
      <c r="C219" s="45"/>
      <c r="D219" s="53"/>
      <c r="E219" s="54"/>
      <c r="F219" s="54"/>
      <c r="G219" s="53"/>
      <c r="H219" s="53"/>
      <c r="I219" s="53"/>
      <c r="J219" s="53"/>
      <c r="K219" s="53"/>
      <c r="L219" s="54"/>
      <c r="M219" s="110"/>
      <c r="N219" s="110"/>
      <c r="O219" s="105"/>
      <c r="P219" s="112"/>
      <c r="Q219" s="107"/>
      <c r="R219" s="113"/>
      <c r="S219" s="101"/>
      <c r="T219" s="102"/>
      <c r="U219" s="102"/>
      <c r="V219" s="105"/>
      <c r="W219" s="105"/>
      <c r="X219" s="105"/>
      <c r="Y219" s="106"/>
      <c r="Z219" s="105"/>
      <c r="BI219" s="105"/>
      <c r="BJ219" s="105"/>
      <c r="BK219" s="105"/>
      <c r="BL219" s="105"/>
    </row>
    <row r="220" spans="1:64">
      <c r="C220" s="45"/>
      <c r="D220" s="53"/>
      <c r="E220" s="54"/>
      <c r="F220" s="54"/>
      <c r="G220" s="53"/>
      <c r="H220" s="53"/>
      <c r="I220" s="53"/>
      <c r="J220" s="53"/>
      <c r="K220" s="53"/>
      <c r="L220" s="54"/>
      <c r="M220" s="110"/>
      <c r="N220" s="110"/>
      <c r="O220" s="105"/>
      <c r="P220" s="112"/>
      <c r="Q220" s="107"/>
      <c r="R220" s="113"/>
      <c r="S220" s="101"/>
      <c r="T220" s="102"/>
      <c r="U220" s="102"/>
      <c r="V220" s="105"/>
      <c r="W220" s="105"/>
      <c r="X220" s="105"/>
      <c r="Y220" s="106"/>
      <c r="Z220" s="105"/>
      <c r="BI220" s="105"/>
      <c r="BJ220" s="105"/>
      <c r="BK220" s="105"/>
      <c r="BL220" s="105"/>
    </row>
    <row r="221" spans="1:64">
      <c r="C221" s="45"/>
      <c r="D221" s="53"/>
      <c r="E221" s="54"/>
      <c r="F221" s="54"/>
      <c r="G221" s="53"/>
      <c r="H221" s="53"/>
      <c r="I221" s="53"/>
      <c r="J221" s="53"/>
      <c r="K221" s="53"/>
      <c r="L221" s="54"/>
      <c r="M221" s="110"/>
      <c r="N221" s="110"/>
      <c r="O221" s="105"/>
      <c r="P221" s="112"/>
      <c r="Q221" s="107"/>
      <c r="R221" s="113"/>
      <c r="S221" s="101"/>
      <c r="T221" s="102"/>
      <c r="U221" s="102"/>
      <c r="V221" s="105"/>
      <c r="W221" s="105"/>
      <c r="X221" s="105"/>
      <c r="Y221" s="106"/>
      <c r="Z221" s="105"/>
      <c r="BI221" s="105"/>
      <c r="BJ221" s="105"/>
      <c r="BK221" s="105"/>
      <c r="BL221" s="105"/>
    </row>
    <row r="222" spans="1:64">
      <c r="C222" s="45"/>
      <c r="D222" s="53"/>
      <c r="E222" s="54"/>
      <c r="F222" s="54"/>
      <c r="G222" s="53"/>
      <c r="H222" s="53"/>
      <c r="I222" s="53"/>
      <c r="J222" s="53"/>
      <c r="K222" s="53"/>
      <c r="L222" s="54"/>
      <c r="M222" s="110"/>
      <c r="N222" s="110"/>
      <c r="O222" s="105"/>
      <c r="P222" s="112"/>
      <c r="Q222" s="107"/>
      <c r="R222" s="113"/>
      <c r="S222" s="101"/>
      <c r="T222" s="102"/>
      <c r="U222" s="102"/>
      <c r="V222" s="105"/>
      <c r="W222" s="105"/>
      <c r="X222" s="105"/>
      <c r="Y222" s="106"/>
      <c r="Z222" s="105"/>
      <c r="BI222" s="105"/>
      <c r="BJ222" s="105"/>
      <c r="BK222" s="105"/>
      <c r="BL222" s="105"/>
    </row>
    <row r="223" spans="1:64">
      <c r="C223" s="45"/>
      <c r="D223" s="53"/>
      <c r="E223" s="54"/>
      <c r="F223" s="54"/>
      <c r="G223" s="53"/>
      <c r="H223" s="53"/>
      <c r="I223" s="53"/>
      <c r="J223" s="53"/>
      <c r="K223" s="53"/>
      <c r="L223" s="54"/>
      <c r="M223" s="110"/>
      <c r="N223" s="110"/>
      <c r="O223" s="105"/>
      <c r="P223" s="112"/>
      <c r="Q223" s="107"/>
      <c r="R223" s="113"/>
      <c r="S223" s="101"/>
      <c r="T223" s="102"/>
      <c r="U223" s="102"/>
      <c r="V223" s="105"/>
      <c r="W223" s="105"/>
      <c r="X223" s="105"/>
      <c r="Y223" s="106"/>
      <c r="Z223" s="105"/>
      <c r="BI223" s="105"/>
      <c r="BJ223" s="105"/>
      <c r="BK223" s="105"/>
      <c r="BL223" s="105"/>
    </row>
    <row r="224" spans="1:64">
      <c r="C224" s="45"/>
      <c r="D224" s="53"/>
      <c r="E224" s="54"/>
      <c r="F224" s="54"/>
      <c r="G224" s="53"/>
      <c r="H224" s="53"/>
      <c r="I224" s="53"/>
      <c r="J224" s="53"/>
      <c r="K224" s="53"/>
      <c r="L224" s="54"/>
      <c r="M224" s="110"/>
      <c r="N224" s="110"/>
      <c r="O224" s="105"/>
      <c r="P224" s="112"/>
      <c r="Q224" s="107"/>
      <c r="R224" s="113"/>
      <c r="S224" s="101"/>
      <c r="T224" s="102"/>
      <c r="U224" s="102"/>
      <c r="V224" s="105"/>
      <c r="W224" s="105"/>
      <c r="X224" s="105"/>
      <c r="Y224" s="106"/>
      <c r="Z224" s="105"/>
      <c r="BI224" s="105"/>
      <c r="BJ224" s="105"/>
      <c r="BK224" s="105"/>
      <c r="BL224" s="105"/>
    </row>
    <row r="225" spans="3:64">
      <c r="C225" s="45"/>
      <c r="D225" s="53"/>
      <c r="E225" s="54"/>
      <c r="F225" s="54"/>
      <c r="G225" s="53"/>
      <c r="H225" s="53"/>
      <c r="I225" s="53"/>
      <c r="J225" s="53"/>
      <c r="K225" s="53"/>
      <c r="L225" s="54"/>
      <c r="M225" s="110"/>
      <c r="N225" s="110"/>
      <c r="O225" s="105"/>
      <c r="P225" s="112"/>
      <c r="Q225" s="107"/>
      <c r="R225" s="113"/>
      <c r="S225" s="101"/>
      <c r="T225" s="102"/>
      <c r="U225" s="102"/>
      <c r="V225" s="105"/>
      <c r="W225" s="105"/>
      <c r="X225" s="105"/>
      <c r="Y225" s="106"/>
      <c r="Z225" s="105"/>
      <c r="BI225" s="105"/>
      <c r="BJ225" s="105"/>
      <c r="BK225" s="105"/>
      <c r="BL225" s="105"/>
    </row>
    <row r="226" spans="3:64">
      <c r="C226" s="45"/>
      <c r="D226" s="53"/>
      <c r="E226" s="54"/>
      <c r="F226" s="54"/>
      <c r="G226" s="53"/>
      <c r="H226" s="53"/>
      <c r="I226" s="53"/>
      <c r="J226" s="53"/>
      <c r="K226" s="53"/>
      <c r="L226" s="54"/>
      <c r="M226" s="110"/>
      <c r="N226" s="110"/>
      <c r="O226" s="105"/>
      <c r="P226" s="112"/>
      <c r="Q226" s="107"/>
      <c r="R226" s="113"/>
      <c r="S226" s="101"/>
      <c r="T226" s="102"/>
      <c r="U226" s="102"/>
      <c r="V226" s="105"/>
      <c r="W226" s="105"/>
      <c r="X226" s="105"/>
      <c r="Y226" s="106"/>
      <c r="Z226" s="105"/>
      <c r="BI226" s="105"/>
      <c r="BJ226" s="105"/>
      <c r="BK226" s="105"/>
      <c r="BL226" s="105"/>
    </row>
    <row r="227" spans="3:64">
      <c r="C227" s="45"/>
      <c r="D227" s="53"/>
      <c r="E227" s="54"/>
      <c r="F227" s="54"/>
      <c r="G227" s="53"/>
      <c r="H227" s="53"/>
      <c r="I227" s="53"/>
      <c r="J227" s="53"/>
      <c r="K227" s="53"/>
      <c r="L227" s="54"/>
      <c r="M227" s="110"/>
      <c r="N227" s="110"/>
      <c r="O227" s="105"/>
      <c r="P227" s="112"/>
      <c r="Q227" s="107"/>
      <c r="R227" s="113"/>
      <c r="S227" s="101"/>
      <c r="T227" s="102"/>
      <c r="U227" s="102"/>
      <c r="V227" s="105"/>
      <c r="W227" s="105"/>
      <c r="X227" s="105"/>
      <c r="Y227" s="106"/>
      <c r="Z227" s="105"/>
      <c r="BI227" s="105"/>
      <c r="BJ227" s="105"/>
      <c r="BK227" s="105"/>
      <c r="BL227" s="105"/>
    </row>
    <row r="228" spans="3:64">
      <c r="C228" s="45"/>
      <c r="D228" s="53"/>
      <c r="E228" s="54"/>
      <c r="F228" s="54"/>
      <c r="G228" s="53"/>
      <c r="H228" s="53"/>
      <c r="I228" s="53"/>
      <c r="J228" s="53"/>
      <c r="K228" s="53"/>
      <c r="L228" s="54"/>
      <c r="M228" s="110"/>
      <c r="N228" s="110"/>
      <c r="O228" s="105"/>
      <c r="P228" s="112"/>
      <c r="Q228" s="107"/>
      <c r="R228" s="113"/>
      <c r="S228" s="101"/>
      <c r="T228" s="102"/>
      <c r="U228" s="102"/>
      <c r="V228" s="105"/>
      <c r="W228" s="105"/>
      <c r="X228" s="105"/>
      <c r="Y228" s="106"/>
      <c r="Z228" s="105"/>
      <c r="BI228" s="105"/>
      <c r="BJ228" s="105"/>
      <c r="BK228" s="105"/>
      <c r="BL228" s="105"/>
    </row>
    <row r="229" spans="3:64">
      <c r="C229" s="45"/>
      <c r="D229" s="53"/>
      <c r="E229" s="54"/>
      <c r="F229" s="54"/>
      <c r="G229" s="53"/>
      <c r="H229" s="53"/>
      <c r="I229" s="53"/>
      <c r="J229" s="53"/>
      <c r="K229" s="53"/>
      <c r="L229" s="54"/>
      <c r="M229" s="110"/>
      <c r="N229" s="110"/>
      <c r="O229" s="105"/>
      <c r="P229" s="112"/>
      <c r="Q229" s="107"/>
      <c r="R229" s="113"/>
      <c r="S229" s="101"/>
      <c r="T229" s="102"/>
      <c r="U229" s="102"/>
      <c r="V229" s="105"/>
      <c r="W229" s="105"/>
      <c r="X229" s="105"/>
      <c r="Y229" s="106"/>
      <c r="Z229" s="105"/>
      <c r="BI229" s="105"/>
      <c r="BJ229" s="105"/>
      <c r="BK229" s="105"/>
      <c r="BL229" s="105"/>
    </row>
    <row r="230" spans="3:64">
      <c r="C230" s="45"/>
      <c r="D230" s="53"/>
      <c r="E230" s="54"/>
      <c r="F230" s="54"/>
      <c r="G230" s="53"/>
      <c r="H230" s="53"/>
      <c r="I230" s="53"/>
      <c r="J230" s="53"/>
      <c r="K230" s="53"/>
      <c r="L230" s="54"/>
      <c r="M230" s="110"/>
      <c r="N230" s="110"/>
      <c r="O230" s="105"/>
      <c r="P230" s="112"/>
      <c r="Q230" s="107"/>
      <c r="R230" s="113"/>
      <c r="S230" s="101"/>
      <c r="T230" s="102"/>
      <c r="U230" s="102"/>
      <c r="V230" s="105"/>
      <c r="W230" s="105"/>
      <c r="X230" s="105"/>
      <c r="Y230" s="106"/>
      <c r="Z230" s="105"/>
      <c r="BI230" s="105"/>
      <c r="BJ230" s="105"/>
      <c r="BK230" s="105"/>
      <c r="BL230" s="105"/>
    </row>
    <row r="231" spans="3:64">
      <c r="C231" s="45"/>
      <c r="D231" s="53"/>
      <c r="E231" s="54"/>
      <c r="F231" s="54"/>
      <c r="G231" s="53"/>
      <c r="H231" s="53"/>
      <c r="I231" s="53"/>
      <c r="J231" s="53"/>
      <c r="K231" s="53"/>
      <c r="L231" s="54"/>
      <c r="M231" s="110"/>
      <c r="N231" s="110"/>
      <c r="O231" s="105"/>
      <c r="P231" s="112"/>
      <c r="Q231" s="107"/>
      <c r="R231" s="113"/>
      <c r="S231" s="101"/>
      <c r="T231" s="102"/>
      <c r="U231" s="102"/>
      <c r="V231" s="105"/>
      <c r="W231" s="105"/>
      <c r="X231" s="105"/>
      <c r="Y231" s="106"/>
      <c r="Z231" s="105"/>
      <c r="BI231" s="105"/>
      <c r="BJ231" s="105"/>
      <c r="BK231" s="105"/>
      <c r="BL231" s="105"/>
    </row>
    <row r="232" spans="3:64">
      <c r="C232" s="45"/>
      <c r="D232" s="53"/>
      <c r="E232" s="54"/>
      <c r="F232" s="54"/>
      <c r="G232" s="53"/>
      <c r="H232" s="53"/>
      <c r="I232" s="53"/>
      <c r="J232" s="53"/>
      <c r="K232" s="53"/>
      <c r="L232" s="54"/>
      <c r="M232" s="110"/>
      <c r="N232" s="110"/>
      <c r="O232" s="105"/>
      <c r="P232" s="112"/>
      <c r="Q232" s="107"/>
      <c r="R232" s="113"/>
      <c r="S232" s="101"/>
      <c r="T232" s="102"/>
      <c r="U232" s="102"/>
      <c r="V232" s="105"/>
      <c r="W232" s="105"/>
      <c r="X232" s="105"/>
      <c r="Y232" s="106"/>
      <c r="Z232" s="105"/>
      <c r="BI232" s="105"/>
      <c r="BJ232" s="105"/>
      <c r="BK232" s="105"/>
      <c r="BL232" s="105"/>
    </row>
    <row r="233" spans="3:64">
      <c r="C233" s="45"/>
      <c r="D233" s="53"/>
      <c r="E233" s="54"/>
      <c r="F233" s="54"/>
      <c r="G233" s="53"/>
      <c r="H233" s="53"/>
      <c r="I233" s="53"/>
      <c r="J233" s="53"/>
      <c r="K233" s="53"/>
      <c r="L233" s="54"/>
      <c r="M233" s="110"/>
      <c r="N233" s="110"/>
      <c r="O233" s="105"/>
      <c r="P233" s="112"/>
      <c r="Q233" s="107"/>
      <c r="R233" s="113"/>
      <c r="S233" s="101"/>
      <c r="T233" s="102"/>
      <c r="U233" s="102"/>
      <c r="V233" s="105"/>
      <c r="W233" s="105"/>
      <c r="X233" s="105"/>
      <c r="Y233" s="106"/>
      <c r="Z233" s="105"/>
      <c r="BI233" s="105"/>
      <c r="BJ233" s="105"/>
      <c r="BK233" s="105"/>
      <c r="BL233" s="105"/>
    </row>
    <row r="234" spans="3:64">
      <c r="C234" s="45"/>
      <c r="D234" s="53"/>
      <c r="E234" s="54"/>
      <c r="F234" s="54"/>
      <c r="G234" s="53"/>
      <c r="H234" s="53"/>
      <c r="I234" s="53"/>
      <c r="J234" s="53"/>
      <c r="K234" s="53"/>
      <c r="L234" s="54"/>
      <c r="M234" s="110"/>
      <c r="N234" s="110"/>
      <c r="O234" s="105"/>
      <c r="P234" s="112"/>
      <c r="Q234" s="107"/>
      <c r="R234" s="113"/>
      <c r="S234" s="101"/>
      <c r="T234" s="102"/>
      <c r="U234" s="102"/>
      <c r="V234" s="105"/>
      <c r="W234" s="105"/>
      <c r="X234" s="105"/>
      <c r="Y234" s="106"/>
      <c r="Z234" s="105"/>
      <c r="BI234" s="105"/>
      <c r="BJ234" s="105"/>
      <c r="BK234" s="105"/>
      <c r="BL234" s="105"/>
    </row>
    <row r="235" spans="3:64">
      <c r="C235" s="45"/>
      <c r="D235" s="53"/>
      <c r="E235" s="54"/>
      <c r="F235" s="54"/>
      <c r="G235" s="53"/>
      <c r="H235" s="53"/>
      <c r="I235" s="53"/>
      <c r="J235" s="53"/>
      <c r="K235" s="53"/>
      <c r="L235" s="54"/>
      <c r="M235" s="110"/>
      <c r="N235" s="110"/>
      <c r="O235" s="105"/>
      <c r="P235" s="112"/>
      <c r="Q235" s="107"/>
      <c r="R235" s="113"/>
      <c r="S235" s="101"/>
      <c r="T235" s="102"/>
      <c r="U235" s="102"/>
      <c r="V235" s="105"/>
      <c r="W235" s="105"/>
      <c r="X235" s="105"/>
      <c r="Y235" s="106"/>
      <c r="Z235" s="105"/>
      <c r="BI235" s="105"/>
      <c r="BJ235" s="105"/>
      <c r="BK235" s="105"/>
      <c r="BL235" s="105"/>
    </row>
    <row r="236" spans="3:64">
      <c r="C236" s="45"/>
      <c r="D236" s="53"/>
      <c r="E236" s="54"/>
      <c r="F236" s="54"/>
      <c r="G236" s="53"/>
      <c r="H236" s="53"/>
      <c r="I236" s="53"/>
      <c r="J236" s="53"/>
      <c r="K236" s="53"/>
      <c r="L236" s="54"/>
      <c r="M236" s="110"/>
      <c r="N236" s="110"/>
      <c r="O236" s="105"/>
      <c r="P236" s="112"/>
      <c r="Q236" s="107"/>
      <c r="R236" s="113"/>
      <c r="S236" s="101"/>
      <c r="T236" s="102"/>
      <c r="U236" s="102"/>
      <c r="V236" s="105"/>
      <c r="W236" s="105"/>
      <c r="X236" s="105"/>
      <c r="Y236" s="106"/>
      <c r="Z236" s="105"/>
      <c r="BI236" s="105"/>
      <c r="BJ236" s="105"/>
      <c r="BK236" s="105"/>
      <c r="BL236" s="105"/>
    </row>
    <row r="237" spans="3:64">
      <c r="C237" s="45"/>
      <c r="D237" s="53"/>
      <c r="E237" s="54"/>
      <c r="F237" s="54"/>
      <c r="G237" s="53"/>
      <c r="H237" s="53"/>
      <c r="I237" s="53"/>
      <c r="J237" s="53"/>
      <c r="K237" s="53"/>
      <c r="L237" s="54"/>
      <c r="M237" s="110"/>
      <c r="N237" s="110"/>
      <c r="O237" s="105"/>
      <c r="P237" s="112"/>
      <c r="Q237" s="107"/>
      <c r="R237" s="113"/>
      <c r="S237" s="101"/>
      <c r="T237" s="102"/>
      <c r="U237" s="102"/>
      <c r="V237" s="105"/>
      <c r="W237" s="105"/>
      <c r="X237" s="105"/>
      <c r="Y237" s="106"/>
      <c r="Z237" s="105"/>
      <c r="BI237" s="105"/>
      <c r="BJ237" s="105"/>
      <c r="BK237" s="105"/>
      <c r="BL237" s="105"/>
    </row>
    <row r="238" spans="3:64">
      <c r="C238" s="45"/>
      <c r="D238" s="53"/>
      <c r="E238" s="54"/>
      <c r="F238" s="54"/>
      <c r="G238" s="53"/>
      <c r="H238" s="53"/>
      <c r="I238" s="53"/>
      <c r="J238" s="53"/>
      <c r="K238" s="53"/>
      <c r="L238" s="54"/>
      <c r="M238" s="110"/>
      <c r="N238" s="110"/>
      <c r="O238" s="105"/>
      <c r="P238" s="112"/>
      <c r="Q238" s="107"/>
      <c r="R238" s="113"/>
      <c r="S238" s="101"/>
      <c r="T238" s="102"/>
      <c r="U238" s="102"/>
      <c r="V238" s="105"/>
      <c r="W238" s="105"/>
      <c r="X238" s="105"/>
      <c r="Y238" s="106"/>
      <c r="Z238" s="105"/>
      <c r="BI238" s="105"/>
      <c r="BJ238" s="105"/>
      <c r="BK238" s="105"/>
      <c r="BL238" s="105"/>
    </row>
    <row r="239" spans="3:64">
      <c r="C239" s="45"/>
      <c r="D239" s="53"/>
      <c r="E239" s="54"/>
      <c r="F239" s="54"/>
      <c r="G239" s="53"/>
      <c r="H239" s="53"/>
      <c r="I239" s="53"/>
      <c r="J239" s="53"/>
      <c r="K239" s="53"/>
      <c r="L239" s="54"/>
      <c r="M239" s="110"/>
      <c r="N239" s="110"/>
      <c r="O239" s="105"/>
      <c r="P239" s="112"/>
      <c r="Q239" s="107"/>
      <c r="R239" s="113"/>
      <c r="S239" s="101"/>
      <c r="T239" s="102"/>
      <c r="U239" s="102"/>
      <c r="V239" s="105"/>
      <c r="W239" s="105"/>
      <c r="X239" s="105"/>
      <c r="Y239" s="106"/>
      <c r="Z239" s="105"/>
      <c r="BI239" s="105"/>
      <c r="BJ239" s="105"/>
      <c r="BK239" s="105"/>
      <c r="BL239" s="105"/>
    </row>
    <row r="240" spans="3:64">
      <c r="C240" s="45"/>
      <c r="D240" s="53"/>
      <c r="E240" s="54"/>
      <c r="F240" s="54"/>
      <c r="G240" s="53"/>
      <c r="H240" s="53"/>
      <c r="I240" s="53"/>
      <c r="J240" s="53"/>
      <c r="K240" s="53"/>
      <c r="L240" s="54"/>
      <c r="M240" s="110"/>
      <c r="N240" s="110"/>
      <c r="O240" s="105"/>
      <c r="P240" s="112"/>
      <c r="Q240" s="107"/>
      <c r="R240" s="113"/>
      <c r="S240" s="101"/>
      <c r="T240" s="102"/>
      <c r="U240" s="102"/>
      <c r="V240" s="105"/>
      <c r="W240" s="105"/>
      <c r="X240" s="105"/>
      <c r="Y240" s="106"/>
      <c r="Z240" s="105"/>
      <c r="BI240" s="105"/>
      <c r="BJ240" s="105"/>
      <c r="BK240" s="105"/>
      <c r="BL240" s="105"/>
    </row>
    <row r="241" spans="3:64">
      <c r="C241" s="45"/>
      <c r="D241" s="53"/>
      <c r="E241" s="54"/>
      <c r="F241" s="54"/>
      <c r="G241" s="53"/>
      <c r="H241" s="53"/>
      <c r="I241" s="53"/>
      <c r="J241" s="53"/>
      <c r="K241" s="53"/>
      <c r="L241" s="54"/>
      <c r="M241" s="110"/>
      <c r="N241" s="110"/>
      <c r="O241" s="105"/>
      <c r="P241" s="112"/>
      <c r="Q241" s="107"/>
      <c r="R241" s="113"/>
      <c r="S241" s="101"/>
      <c r="T241" s="102"/>
      <c r="U241" s="102"/>
      <c r="V241" s="105"/>
      <c r="W241" s="105"/>
      <c r="X241" s="105"/>
      <c r="Y241" s="106"/>
      <c r="Z241" s="105"/>
      <c r="BI241" s="105"/>
      <c r="BJ241" s="105"/>
      <c r="BK241" s="105"/>
      <c r="BL241" s="105"/>
    </row>
    <row r="242" spans="3:64">
      <c r="C242" s="45"/>
      <c r="D242" s="53"/>
      <c r="E242" s="54"/>
      <c r="F242" s="54"/>
      <c r="G242" s="53"/>
      <c r="H242" s="53"/>
      <c r="I242" s="53"/>
      <c r="J242" s="53"/>
      <c r="K242" s="53"/>
      <c r="L242" s="54"/>
      <c r="M242" s="110"/>
      <c r="N242" s="110"/>
      <c r="O242" s="105"/>
      <c r="P242" s="112"/>
      <c r="Q242" s="107"/>
      <c r="R242" s="113"/>
      <c r="S242" s="101"/>
      <c r="T242" s="102"/>
      <c r="U242" s="102"/>
      <c r="V242" s="105"/>
      <c r="W242" s="105"/>
      <c r="X242" s="105"/>
      <c r="Y242" s="106"/>
      <c r="Z242" s="105"/>
      <c r="BI242" s="105"/>
      <c r="BJ242" s="105"/>
      <c r="BK242" s="105"/>
      <c r="BL242" s="105"/>
    </row>
    <row r="243" spans="3:64">
      <c r="C243" s="45"/>
      <c r="D243" s="53"/>
      <c r="E243" s="54"/>
      <c r="F243" s="54"/>
      <c r="G243" s="53"/>
      <c r="H243" s="53"/>
      <c r="I243" s="53"/>
      <c r="J243" s="53"/>
      <c r="K243" s="53"/>
      <c r="L243" s="54"/>
      <c r="M243" s="110"/>
      <c r="N243" s="110"/>
      <c r="O243" s="105"/>
      <c r="P243" s="112"/>
      <c r="Q243" s="107"/>
      <c r="R243" s="113"/>
      <c r="S243" s="101"/>
      <c r="T243" s="102"/>
      <c r="U243" s="102"/>
      <c r="V243" s="105"/>
      <c r="W243" s="105"/>
      <c r="X243" s="105"/>
      <c r="Y243" s="106"/>
      <c r="Z243" s="105"/>
      <c r="BI243" s="105"/>
      <c r="BJ243" s="105"/>
      <c r="BK243" s="105"/>
      <c r="BL243" s="105"/>
    </row>
    <row r="244" spans="3:64">
      <c r="C244" s="45"/>
      <c r="D244" s="53"/>
      <c r="E244" s="54"/>
      <c r="F244" s="54"/>
      <c r="G244" s="53"/>
      <c r="H244" s="53"/>
      <c r="I244" s="53"/>
      <c r="J244" s="53"/>
      <c r="K244" s="53"/>
      <c r="L244" s="54"/>
      <c r="M244" s="110"/>
      <c r="N244" s="110"/>
      <c r="O244" s="105"/>
      <c r="P244" s="112"/>
      <c r="Q244" s="107"/>
      <c r="R244" s="113"/>
      <c r="S244" s="101"/>
      <c r="T244" s="102"/>
      <c r="U244" s="102"/>
      <c r="V244" s="105"/>
      <c r="W244" s="105"/>
      <c r="X244" s="105"/>
      <c r="Y244" s="106"/>
      <c r="Z244" s="105"/>
      <c r="BI244" s="105"/>
      <c r="BJ244" s="105"/>
      <c r="BK244" s="105"/>
      <c r="BL244" s="105"/>
    </row>
    <row r="245" spans="3:64">
      <c r="C245" s="45"/>
      <c r="D245" s="53"/>
      <c r="E245" s="54"/>
      <c r="F245" s="54"/>
      <c r="G245" s="53"/>
      <c r="H245" s="53"/>
      <c r="I245" s="53"/>
      <c r="J245" s="53"/>
      <c r="K245" s="53"/>
      <c r="L245" s="54"/>
      <c r="M245" s="110"/>
      <c r="N245" s="110"/>
      <c r="O245" s="105"/>
      <c r="P245" s="112"/>
      <c r="Q245" s="107"/>
      <c r="R245" s="113"/>
      <c r="S245" s="101"/>
      <c r="T245" s="102"/>
      <c r="U245" s="102"/>
      <c r="V245" s="105"/>
      <c r="W245" s="105"/>
      <c r="X245" s="105"/>
      <c r="Y245" s="106"/>
      <c r="Z245" s="105"/>
      <c r="BI245" s="105"/>
      <c r="BJ245" s="105"/>
      <c r="BK245" s="105"/>
      <c r="BL245" s="105"/>
    </row>
    <row r="246" spans="3:64">
      <c r="C246" s="45"/>
      <c r="D246" s="53"/>
      <c r="E246" s="54"/>
      <c r="F246" s="54"/>
      <c r="G246" s="53"/>
      <c r="H246" s="53"/>
      <c r="I246" s="53"/>
      <c r="J246" s="53"/>
      <c r="K246" s="53"/>
      <c r="L246" s="54"/>
      <c r="M246" s="110"/>
      <c r="N246" s="110"/>
      <c r="O246" s="105"/>
      <c r="P246" s="112"/>
      <c r="Q246" s="107"/>
      <c r="R246" s="113"/>
      <c r="S246" s="101"/>
      <c r="T246" s="102"/>
      <c r="U246" s="102"/>
      <c r="V246" s="105"/>
      <c r="W246" s="105"/>
      <c r="X246" s="105"/>
      <c r="Y246" s="106"/>
      <c r="Z246" s="105"/>
      <c r="BI246" s="105"/>
      <c r="BJ246" s="105"/>
      <c r="BK246" s="105"/>
      <c r="BL246" s="105"/>
    </row>
    <row r="247" spans="3:64">
      <c r="C247" s="45"/>
      <c r="D247" s="53"/>
      <c r="E247" s="54"/>
      <c r="F247" s="54"/>
      <c r="G247" s="53"/>
      <c r="H247" s="53"/>
      <c r="I247" s="53"/>
      <c r="J247" s="53"/>
      <c r="K247" s="53"/>
      <c r="L247" s="54"/>
      <c r="M247" s="110"/>
      <c r="N247" s="110"/>
      <c r="O247" s="105"/>
      <c r="P247" s="112"/>
      <c r="Q247" s="107"/>
      <c r="R247" s="113"/>
      <c r="S247" s="101"/>
      <c r="T247" s="102"/>
      <c r="U247" s="102"/>
      <c r="V247" s="105"/>
      <c r="W247" s="105"/>
      <c r="X247" s="105"/>
      <c r="Y247" s="106"/>
      <c r="Z247" s="105"/>
      <c r="BI247" s="105"/>
      <c r="BJ247" s="105"/>
      <c r="BK247" s="105"/>
      <c r="BL247" s="105"/>
    </row>
    <row r="248" spans="3:64">
      <c r="C248" s="45"/>
      <c r="D248" s="53"/>
      <c r="E248" s="54"/>
      <c r="F248" s="54"/>
      <c r="G248" s="53"/>
      <c r="H248" s="53"/>
      <c r="I248" s="53"/>
      <c r="J248" s="53"/>
      <c r="K248" s="53"/>
      <c r="L248" s="54"/>
      <c r="M248" s="110"/>
      <c r="N248" s="110"/>
      <c r="O248" s="105"/>
      <c r="P248" s="112"/>
      <c r="Q248" s="107"/>
      <c r="R248" s="113"/>
      <c r="S248" s="101"/>
      <c r="T248" s="102"/>
      <c r="U248" s="102"/>
      <c r="V248" s="105"/>
      <c r="W248" s="105"/>
      <c r="X248" s="105"/>
      <c r="Y248" s="106"/>
      <c r="Z248" s="105"/>
      <c r="BI248" s="105"/>
      <c r="BJ248" s="105"/>
      <c r="BK248" s="105"/>
      <c r="BL248" s="105"/>
    </row>
    <row r="249" spans="3:64">
      <c r="C249" s="45"/>
      <c r="D249" s="53"/>
      <c r="E249" s="54"/>
      <c r="F249" s="54"/>
      <c r="G249" s="53"/>
      <c r="H249" s="53"/>
      <c r="I249" s="53"/>
      <c r="J249" s="53"/>
      <c r="K249" s="53"/>
      <c r="L249" s="54"/>
      <c r="M249" s="110"/>
      <c r="N249" s="110"/>
      <c r="O249" s="105"/>
      <c r="P249" s="112"/>
      <c r="Q249" s="107"/>
      <c r="R249" s="113"/>
      <c r="S249" s="101"/>
      <c r="T249" s="102"/>
      <c r="U249" s="102"/>
      <c r="V249" s="105"/>
      <c r="W249" s="105"/>
      <c r="X249" s="105"/>
      <c r="Y249" s="106"/>
      <c r="Z249" s="105"/>
      <c r="BI249" s="105"/>
      <c r="BJ249" s="105"/>
      <c r="BK249" s="105"/>
      <c r="BL249" s="105"/>
    </row>
    <row r="250" spans="3:64">
      <c r="C250" s="45"/>
      <c r="D250" s="53"/>
      <c r="E250" s="54"/>
      <c r="F250" s="54"/>
      <c r="G250" s="53"/>
      <c r="H250" s="53"/>
      <c r="I250" s="53"/>
      <c r="J250" s="53"/>
      <c r="K250" s="53"/>
      <c r="L250" s="54"/>
      <c r="M250" s="110"/>
      <c r="N250" s="110"/>
      <c r="O250" s="105"/>
      <c r="P250" s="112"/>
      <c r="Q250" s="107"/>
      <c r="R250" s="113"/>
      <c r="S250" s="101"/>
      <c r="T250" s="102"/>
      <c r="U250" s="102"/>
      <c r="V250" s="105"/>
      <c r="W250" s="105"/>
      <c r="X250" s="105"/>
      <c r="Y250" s="106"/>
      <c r="Z250" s="105"/>
      <c r="BI250" s="105"/>
      <c r="BJ250" s="105"/>
      <c r="BK250" s="105"/>
      <c r="BL250" s="105"/>
    </row>
    <row r="251" spans="3:64">
      <c r="C251" s="45"/>
      <c r="D251" s="53"/>
      <c r="E251" s="54"/>
      <c r="F251" s="54"/>
      <c r="G251" s="53"/>
      <c r="H251" s="53"/>
      <c r="I251" s="53"/>
      <c r="J251" s="53"/>
      <c r="K251" s="53"/>
      <c r="L251" s="54"/>
      <c r="M251" s="110"/>
      <c r="N251" s="110"/>
      <c r="O251" s="105"/>
      <c r="P251" s="112"/>
      <c r="Q251" s="107"/>
      <c r="R251" s="113"/>
      <c r="S251" s="101"/>
      <c r="T251" s="102"/>
      <c r="U251" s="102"/>
      <c r="V251" s="105"/>
      <c r="W251" s="105"/>
      <c r="X251" s="105"/>
      <c r="Y251" s="106"/>
      <c r="Z251" s="105"/>
      <c r="BI251" s="105"/>
      <c r="BJ251" s="105"/>
      <c r="BK251" s="105"/>
      <c r="BL251" s="105"/>
    </row>
    <row r="252" spans="3:64">
      <c r="C252" s="45"/>
      <c r="D252" s="53"/>
      <c r="E252" s="54"/>
      <c r="F252" s="54"/>
      <c r="G252" s="53"/>
      <c r="H252" s="53"/>
      <c r="I252" s="53"/>
      <c r="J252" s="53"/>
      <c r="K252" s="53"/>
      <c r="L252" s="54"/>
      <c r="M252" s="110"/>
      <c r="N252" s="110"/>
      <c r="O252" s="105"/>
      <c r="P252" s="112"/>
      <c r="Q252" s="107"/>
      <c r="R252" s="113"/>
      <c r="S252" s="101"/>
      <c r="T252" s="102"/>
      <c r="U252" s="102"/>
      <c r="V252" s="105"/>
      <c r="W252" s="105"/>
      <c r="X252" s="105"/>
      <c r="Y252" s="106"/>
      <c r="Z252" s="105"/>
      <c r="BI252" s="105"/>
      <c r="BJ252" s="105"/>
      <c r="BK252" s="105"/>
      <c r="BL252" s="105"/>
    </row>
    <row r="253" spans="3:64">
      <c r="C253" s="45"/>
      <c r="D253" s="53"/>
      <c r="E253" s="54"/>
      <c r="F253" s="54"/>
      <c r="G253" s="53"/>
      <c r="H253" s="53"/>
      <c r="I253" s="53"/>
      <c r="J253" s="53"/>
      <c r="K253" s="53"/>
      <c r="L253" s="54"/>
      <c r="M253" s="110"/>
      <c r="N253" s="110"/>
      <c r="O253" s="105"/>
      <c r="P253" s="112"/>
      <c r="Q253" s="107"/>
      <c r="R253" s="113"/>
      <c r="S253" s="101"/>
      <c r="T253" s="102"/>
      <c r="U253" s="102"/>
      <c r="V253" s="105"/>
      <c r="W253" s="105"/>
      <c r="X253" s="105"/>
      <c r="Y253" s="106"/>
      <c r="Z253" s="105"/>
      <c r="BI253" s="105"/>
      <c r="BJ253" s="105"/>
      <c r="BK253" s="105"/>
      <c r="BL253" s="105"/>
    </row>
    <row r="254" spans="3:64">
      <c r="C254" s="45"/>
      <c r="D254" s="53"/>
      <c r="E254" s="54"/>
      <c r="F254" s="54"/>
      <c r="G254" s="53"/>
      <c r="H254" s="53"/>
      <c r="I254" s="53"/>
      <c r="J254" s="53"/>
      <c r="K254" s="53"/>
      <c r="L254" s="54"/>
      <c r="M254" s="110"/>
      <c r="N254" s="110"/>
      <c r="O254" s="105"/>
      <c r="P254" s="112"/>
      <c r="Q254" s="107"/>
      <c r="R254" s="113"/>
      <c r="S254" s="101"/>
      <c r="T254" s="102"/>
      <c r="U254" s="102"/>
      <c r="V254" s="105"/>
      <c r="W254" s="105"/>
      <c r="X254" s="105"/>
      <c r="Y254" s="106"/>
      <c r="Z254" s="105"/>
      <c r="BI254" s="105"/>
      <c r="BJ254" s="105"/>
      <c r="BK254" s="105"/>
      <c r="BL254" s="105"/>
    </row>
    <row r="255" spans="3:64">
      <c r="C255" s="45"/>
      <c r="D255" s="53"/>
      <c r="E255" s="54"/>
      <c r="F255" s="54"/>
      <c r="G255" s="53"/>
      <c r="H255" s="53"/>
      <c r="I255" s="53"/>
      <c r="J255" s="53"/>
      <c r="K255" s="53"/>
      <c r="L255" s="54"/>
      <c r="M255" s="110"/>
      <c r="N255" s="110"/>
      <c r="O255" s="105"/>
      <c r="P255" s="112"/>
      <c r="Q255" s="107"/>
      <c r="R255" s="113"/>
      <c r="S255" s="101"/>
      <c r="T255" s="102"/>
      <c r="U255" s="102"/>
      <c r="V255" s="105"/>
      <c r="W255" s="105"/>
      <c r="X255" s="105"/>
      <c r="Y255" s="106"/>
      <c r="Z255" s="105"/>
      <c r="BI255" s="105"/>
      <c r="BJ255" s="105"/>
      <c r="BK255" s="105"/>
      <c r="BL255" s="105"/>
    </row>
    <row r="256" spans="3:64">
      <c r="C256" s="45"/>
      <c r="D256" s="53"/>
      <c r="E256" s="54"/>
      <c r="F256" s="54"/>
      <c r="G256" s="53"/>
      <c r="H256" s="53"/>
      <c r="I256" s="53"/>
      <c r="J256" s="53"/>
      <c r="K256" s="53"/>
      <c r="L256" s="54"/>
      <c r="M256" s="110"/>
      <c r="N256" s="110"/>
      <c r="O256" s="105"/>
      <c r="P256" s="112"/>
      <c r="Q256" s="107"/>
      <c r="R256" s="113"/>
      <c r="S256" s="101"/>
      <c r="T256" s="102"/>
      <c r="U256" s="102"/>
      <c r="V256" s="105"/>
      <c r="W256" s="105"/>
      <c r="X256" s="105"/>
      <c r="Y256" s="106"/>
      <c r="Z256" s="105"/>
      <c r="BI256" s="105"/>
      <c r="BJ256" s="105"/>
      <c r="BK256" s="105"/>
      <c r="BL256" s="105"/>
    </row>
    <row r="257" spans="3:64">
      <c r="C257" s="45"/>
      <c r="D257" s="53"/>
      <c r="E257" s="54"/>
      <c r="F257" s="54"/>
      <c r="G257" s="53"/>
      <c r="H257" s="53"/>
      <c r="I257" s="53"/>
      <c r="J257" s="53"/>
      <c r="K257" s="53"/>
      <c r="L257" s="54"/>
      <c r="M257" s="110"/>
      <c r="N257" s="110"/>
      <c r="O257" s="105"/>
      <c r="P257" s="112"/>
      <c r="Q257" s="107"/>
      <c r="R257" s="113"/>
      <c r="S257" s="101"/>
      <c r="T257" s="102"/>
      <c r="U257" s="102"/>
      <c r="V257" s="105"/>
      <c r="W257" s="105"/>
      <c r="X257" s="105"/>
      <c r="Y257" s="106"/>
      <c r="Z257" s="105"/>
      <c r="BI257" s="105"/>
      <c r="BJ257" s="105"/>
      <c r="BK257" s="105"/>
      <c r="BL257" s="105"/>
    </row>
    <row r="258" spans="3:64">
      <c r="C258" s="45"/>
      <c r="D258" s="53"/>
      <c r="E258" s="54"/>
      <c r="F258" s="54"/>
      <c r="G258" s="53"/>
      <c r="H258" s="53"/>
      <c r="I258" s="53"/>
      <c r="J258" s="53"/>
      <c r="K258" s="53"/>
      <c r="L258" s="54"/>
      <c r="M258" s="110"/>
      <c r="N258" s="110"/>
      <c r="O258" s="105"/>
      <c r="P258" s="112"/>
      <c r="Q258" s="107"/>
      <c r="R258" s="113"/>
      <c r="S258" s="101"/>
      <c r="T258" s="102"/>
      <c r="U258" s="102"/>
      <c r="V258" s="105"/>
      <c r="W258" s="105"/>
      <c r="X258" s="105"/>
      <c r="Y258" s="106"/>
      <c r="Z258" s="105"/>
      <c r="BI258" s="105"/>
      <c r="BJ258" s="105"/>
      <c r="BK258" s="105"/>
      <c r="BL258" s="105"/>
    </row>
    <row r="259" spans="3:64">
      <c r="C259" s="45"/>
      <c r="D259" s="53"/>
      <c r="E259" s="54"/>
      <c r="F259" s="54"/>
      <c r="G259" s="53"/>
      <c r="H259" s="53"/>
      <c r="I259" s="53"/>
      <c r="J259" s="53"/>
      <c r="K259" s="53"/>
      <c r="L259" s="54"/>
      <c r="M259" s="110"/>
      <c r="N259" s="110"/>
      <c r="O259" s="105"/>
      <c r="P259" s="112"/>
      <c r="Q259" s="107"/>
      <c r="R259" s="113"/>
      <c r="S259" s="101"/>
      <c r="T259" s="102"/>
      <c r="U259" s="102"/>
      <c r="V259" s="105"/>
      <c r="W259" s="105"/>
      <c r="X259" s="105"/>
      <c r="Y259" s="106"/>
      <c r="Z259" s="105"/>
      <c r="BI259" s="105"/>
      <c r="BJ259" s="105"/>
      <c r="BK259" s="105"/>
      <c r="BL259" s="105"/>
    </row>
    <row r="260" spans="3:64">
      <c r="C260" s="45"/>
      <c r="D260" s="53"/>
      <c r="E260" s="54"/>
      <c r="F260" s="54"/>
      <c r="G260" s="53"/>
      <c r="H260" s="53"/>
      <c r="I260" s="53"/>
      <c r="J260" s="53"/>
      <c r="K260" s="53"/>
      <c r="L260" s="54"/>
      <c r="M260" s="110"/>
      <c r="N260" s="110"/>
      <c r="O260" s="105"/>
      <c r="P260" s="112"/>
      <c r="Q260" s="107"/>
      <c r="R260" s="113"/>
      <c r="S260" s="101"/>
      <c r="T260" s="102"/>
      <c r="U260" s="102"/>
      <c r="V260" s="105"/>
      <c r="W260" s="105"/>
      <c r="X260" s="105"/>
      <c r="Y260" s="106"/>
      <c r="Z260" s="105"/>
      <c r="BI260" s="105"/>
      <c r="BJ260" s="105"/>
      <c r="BK260" s="105"/>
      <c r="BL260" s="105"/>
    </row>
    <row r="261" spans="3:64">
      <c r="C261" s="45"/>
      <c r="D261" s="53"/>
      <c r="E261" s="54"/>
      <c r="F261" s="54"/>
      <c r="G261" s="53"/>
      <c r="H261" s="53"/>
      <c r="I261" s="53"/>
      <c r="J261" s="53"/>
      <c r="K261" s="53"/>
      <c r="L261" s="54"/>
      <c r="M261" s="110"/>
      <c r="N261" s="110"/>
      <c r="O261" s="105"/>
      <c r="P261" s="112"/>
      <c r="Q261" s="107"/>
      <c r="R261" s="113"/>
      <c r="S261" s="101"/>
      <c r="T261" s="102"/>
      <c r="U261" s="102"/>
      <c r="V261" s="105"/>
      <c r="W261" s="105"/>
      <c r="X261" s="105"/>
      <c r="Y261" s="106"/>
      <c r="Z261" s="105"/>
      <c r="BI261" s="105"/>
      <c r="BJ261" s="105"/>
      <c r="BK261" s="105"/>
      <c r="BL261" s="105"/>
    </row>
    <row r="262" spans="3:64">
      <c r="C262" s="45"/>
      <c r="D262" s="53"/>
      <c r="E262" s="54"/>
      <c r="F262" s="54"/>
      <c r="G262" s="53"/>
      <c r="H262" s="53"/>
      <c r="I262" s="53"/>
      <c r="J262" s="53"/>
      <c r="K262" s="53"/>
      <c r="L262" s="54"/>
      <c r="M262" s="110"/>
      <c r="N262" s="110"/>
      <c r="O262" s="105"/>
      <c r="P262" s="112"/>
      <c r="Q262" s="107"/>
      <c r="R262" s="113"/>
      <c r="S262" s="101"/>
      <c r="T262" s="102"/>
      <c r="U262" s="102"/>
      <c r="V262" s="105"/>
      <c r="W262" s="105"/>
      <c r="X262" s="105"/>
      <c r="Y262" s="106"/>
      <c r="Z262" s="105"/>
      <c r="BI262" s="105"/>
      <c r="BJ262" s="105"/>
      <c r="BK262" s="105"/>
      <c r="BL262" s="105"/>
    </row>
    <row r="263" spans="3:64">
      <c r="C263" s="45"/>
      <c r="D263" s="53"/>
      <c r="E263" s="54"/>
      <c r="F263" s="54"/>
      <c r="G263" s="53"/>
      <c r="H263" s="53"/>
      <c r="I263" s="53"/>
      <c r="J263" s="53"/>
      <c r="K263" s="53"/>
      <c r="L263" s="54"/>
      <c r="M263" s="110"/>
      <c r="N263" s="110"/>
      <c r="O263" s="105"/>
      <c r="P263" s="112"/>
      <c r="Q263" s="107"/>
      <c r="R263" s="113"/>
      <c r="S263" s="101"/>
      <c r="T263" s="102"/>
      <c r="U263" s="102"/>
      <c r="V263" s="105"/>
      <c r="W263" s="105"/>
      <c r="X263" s="105"/>
      <c r="Y263" s="106"/>
      <c r="Z263" s="105"/>
      <c r="BI263" s="105"/>
      <c r="BJ263" s="105"/>
      <c r="BK263" s="105"/>
      <c r="BL263" s="105"/>
    </row>
    <row r="264" spans="3:64">
      <c r="C264" s="45"/>
      <c r="D264" s="53"/>
      <c r="E264" s="54"/>
      <c r="F264" s="54"/>
      <c r="G264" s="53"/>
      <c r="H264" s="53"/>
      <c r="I264" s="53"/>
      <c r="J264" s="53"/>
      <c r="K264" s="53"/>
      <c r="L264" s="54"/>
      <c r="M264" s="110"/>
      <c r="N264" s="110"/>
      <c r="O264" s="105"/>
      <c r="P264" s="112"/>
      <c r="Q264" s="107"/>
      <c r="R264" s="113"/>
      <c r="S264" s="101"/>
      <c r="T264" s="102"/>
      <c r="U264" s="102"/>
      <c r="V264" s="105"/>
      <c r="W264" s="105"/>
      <c r="X264" s="105"/>
      <c r="Y264" s="106"/>
      <c r="Z264" s="105"/>
      <c r="BI264" s="105"/>
      <c r="BJ264" s="105"/>
      <c r="BK264" s="105"/>
      <c r="BL264" s="105"/>
    </row>
    <row r="265" spans="3:64">
      <c r="C265" s="45"/>
      <c r="D265" s="53"/>
      <c r="E265" s="54"/>
      <c r="F265" s="54"/>
      <c r="G265" s="53"/>
      <c r="H265" s="53"/>
      <c r="I265" s="53"/>
      <c r="J265" s="53"/>
      <c r="K265" s="53"/>
      <c r="L265" s="54"/>
      <c r="M265" s="110"/>
      <c r="N265" s="110"/>
      <c r="O265" s="105"/>
      <c r="P265" s="112"/>
      <c r="Q265" s="107"/>
      <c r="R265" s="113"/>
      <c r="S265" s="101"/>
      <c r="T265" s="102"/>
      <c r="U265" s="102"/>
      <c r="V265" s="105"/>
      <c r="W265" s="105"/>
      <c r="X265" s="105"/>
      <c r="Y265" s="106"/>
      <c r="Z265" s="105"/>
      <c r="BI265" s="105"/>
      <c r="BJ265" s="105"/>
      <c r="BK265" s="105"/>
      <c r="BL265" s="105"/>
    </row>
    <row r="266" spans="3:64">
      <c r="C266" s="45"/>
      <c r="D266" s="53"/>
      <c r="E266" s="54"/>
      <c r="F266" s="54"/>
      <c r="G266" s="53"/>
      <c r="H266" s="53"/>
      <c r="I266" s="53"/>
      <c r="J266" s="53"/>
      <c r="K266" s="53"/>
      <c r="L266" s="54"/>
      <c r="M266" s="110"/>
      <c r="N266" s="110"/>
      <c r="O266" s="105"/>
      <c r="P266" s="112"/>
      <c r="Q266" s="107"/>
      <c r="R266" s="113"/>
      <c r="S266" s="101"/>
      <c r="T266" s="102"/>
      <c r="U266" s="102"/>
      <c r="V266" s="105"/>
      <c r="W266" s="105"/>
      <c r="X266" s="105"/>
      <c r="Y266" s="106"/>
      <c r="Z266" s="105"/>
      <c r="BI266" s="105"/>
      <c r="BJ266" s="105"/>
      <c r="BK266" s="105"/>
      <c r="BL266" s="105"/>
    </row>
    <row r="267" spans="3:64">
      <c r="C267" s="45"/>
      <c r="D267" s="53"/>
      <c r="E267" s="54"/>
      <c r="F267" s="54"/>
      <c r="G267" s="53"/>
      <c r="H267" s="53"/>
      <c r="I267" s="53"/>
      <c r="J267" s="53"/>
      <c r="K267" s="53"/>
      <c r="L267" s="54"/>
      <c r="M267" s="110"/>
      <c r="N267" s="110"/>
      <c r="O267" s="105"/>
      <c r="P267" s="112"/>
      <c r="Q267" s="107"/>
      <c r="R267" s="113"/>
      <c r="S267" s="101"/>
      <c r="T267" s="102"/>
      <c r="U267" s="102"/>
      <c r="V267" s="105"/>
      <c r="W267" s="105"/>
      <c r="X267" s="105"/>
      <c r="Y267" s="106"/>
      <c r="Z267" s="105"/>
      <c r="BI267" s="105"/>
      <c r="BJ267" s="105"/>
      <c r="BK267" s="105"/>
      <c r="BL267" s="105"/>
    </row>
    <row r="268" spans="3:64">
      <c r="C268" s="45"/>
      <c r="D268" s="53"/>
      <c r="E268" s="54"/>
      <c r="F268" s="54"/>
      <c r="G268" s="53"/>
      <c r="H268" s="53"/>
      <c r="I268" s="53"/>
      <c r="J268" s="53"/>
      <c r="K268" s="53"/>
      <c r="L268" s="54"/>
      <c r="M268" s="110"/>
      <c r="N268" s="110"/>
      <c r="O268" s="105"/>
      <c r="P268" s="112"/>
      <c r="Q268" s="107"/>
      <c r="R268" s="113"/>
      <c r="S268" s="101"/>
      <c r="T268" s="102"/>
      <c r="U268" s="102"/>
      <c r="V268" s="105"/>
      <c r="W268" s="105"/>
      <c r="X268" s="105"/>
      <c r="Y268" s="106"/>
      <c r="Z268" s="105"/>
      <c r="BI268" s="105"/>
      <c r="BJ268" s="105"/>
      <c r="BK268" s="105"/>
      <c r="BL268" s="105"/>
    </row>
    <row r="269" spans="3:64">
      <c r="C269" s="45"/>
      <c r="D269" s="53"/>
      <c r="E269" s="54"/>
      <c r="F269" s="54"/>
      <c r="G269" s="53"/>
      <c r="H269" s="53"/>
      <c r="I269" s="53"/>
      <c r="J269" s="53"/>
      <c r="K269" s="53"/>
      <c r="L269" s="54"/>
      <c r="M269" s="110"/>
      <c r="N269" s="110"/>
      <c r="O269" s="105"/>
      <c r="P269" s="112"/>
      <c r="Q269" s="107"/>
      <c r="R269" s="113"/>
      <c r="S269" s="101"/>
      <c r="T269" s="102"/>
      <c r="U269" s="102"/>
      <c r="V269" s="105"/>
      <c r="W269" s="105"/>
      <c r="X269" s="105"/>
      <c r="Y269" s="106"/>
      <c r="Z269" s="105"/>
      <c r="BI269" s="105"/>
      <c r="BJ269" s="105"/>
      <c r="BK269" s="105"/>
      <c r="BL269" s="105"/>
    </row>
    <row r="270" spans="3:64">
      <c r="C270" s="45"/>
      <c r="D270" s="53"/>
      <c r="E270" s="54"/>
      <c r="F270" s="54"/>
      <c r="G270" s="53"/>
      <c r="H270" s="53"/>
      <c r="I270" s="53"/>
      <c r="J270" s="53"/>
      <c r="K270" s="53"/>
      <c r="L270" s="54"/>
      <c r="M270" s="110"/>
      <c r="N270" s="110"/>
      <c r="O270" s="105"/>
      <c r="P270" s="112"/>
      <c r="Q270" s="107"/>
      <c r="R270" s="113"/>
      <c r="S270" s="101"/>
      <c r="T270" s="102"/>
      <c r="U270" s="102"/>
      <c r="V270" s="105"/>
      <c r="W270" s="105"/>
      <c r="X270" s="105"/>
      <c r="Y270" s="106"/>
      <c r="Z270" s="105"/>
      <c r="BI270" s="105"/>
      <c r="BJ270" s="105"/>
      <c r="BK270" s="105"/>
      <c r="BL270" s="105"/>
    </row>
    <row r="271" spans="3:64">
      <c r="C271" s="45"/>
      <c r="D271" s="53"/>
      <c r="E271" s="54"/>
      <c r="F271" s="54"/>
      <c r="G271" s="53"/>
      <c r="H271" s="53"/>
      <c r="I271" s="53"/>
      <c r="J271" s="53"/>
      <c r="K271" s="53"/>
      <c r="L271" s="54"/>
      <c r="M271" s="110"/>
      <c r="N271" s="110"/>
      <c r="O271" s="105"/>
      <c r="P271" s="112"/>
      <c r="Q271" s="107"/>
      <c r="R271" s="113"/>
      <c r="S271" s="101"/>
      <c r="T271" s="102"/>
      <c r="U271" s="102"/>
      <c r="V271" s="105"/>
      <c r="W271" s="105"/>
      <c r="X271" s="105"/>
      <c r="Y271" s="106"/>
      <c r="Z271" s="105"/>
      <c r="BI271" s="105"/>
      <c r="BJ271" s="105"/>
      <c r="BK271" s="105"/>
      <c r="BL271" s="105"/>
    </row>
    <row r="272" spans="3:64">
      <c r="C272" s="45"/>
      <c r="D272" s="53"/>
      <c r="E272" s="54"/>
      <c r="F272" s="54"/>
      <c r="G272" s="53"/>
      <c r="H272" s="53"/>
      <c r="I272" s="53"/>
      <c r="J272" s="53"/>
      <c r="K272" s="53"/>
      <c r="L272" s="54"/>
      <c r="M272" s="110"/>
      <c r="N272" s="110"/>
      <c r="O272" s="105"/>
      <c r="P272" s="112"/>
      <c r="Q272" s="107"/>
      <c r="R272" s="113"/>
      <c r="S272" s="101"/>
      <c r="T272" s="102"/>
      <c r="U272" s="102"/>
      <c r="V272" s="105"/>
      <c r="W272" s="105"/>
      <c r="X272" s="105"/>
      <c r="Y272" s="106"/>
      <c r="Z272" s="105"/>
      <c r="BI272" s="105"/>
      <c r="BJ272" s="105"/>
      <c r="BK272" s="105"/>
      <c r="BL272" s="105"/>
    </row>
    <row r="273" spans="3:64">
      <c r="C273" s="45"/>
      <c r="D273" s="53"/>
      <c r="E273" s="54"/>
      <c r="F273" s="54"/>
      <c r="G273" s="53"/>
      <c r="H273" s="53"/>
      <c r="I273" s="53"/>
      <c r="J273" s="53"/>
      <c r="K273" s="53"/>
      <c r="L273" s="54"/>
      <c r="M273" s="110"/>
      <c r="N273" s="110"/>
      <c r="O273" s="105"/>
      <c r="P273" s="112"/>
      <c r="Q273" s="107"/>
      <c r="R273" s="113"/>
      <c r="S273" s="101"/>
      <c r="T273" s="102"/>
      <c r="U273" s="102"/>
      <c r="V273" s="105"/>
      <c r="W273" s="105"/>
      <c r="X273" s="105"/>
      <c r="Y273" s="106"/>
      <c r="Z273" s="105"/>
      <c r="BI273" s="105"/>
      <c r="BJ273" s="105"/>
      <c r="BK273" s="105"/>
      <c r="BL273" s="105"/>
    </row>
    <row r="274" spans="3:64">
      <c r="C274" s="45"/>
      <c r="D274" s="53"/>
      <c r="E274" s="54"/>
      <c r="F274" s="54"/>
      <c r="G274" s="53"/>
      <c r="H274" s="53"/>
      <c r="I274" s="53"/>
      <c r="J274" s="53"/>
      <c r="K274" s="53"/>
      <c r="L274" s="54"/>
      <c r="M274" s="110"/>
      <c r="N274" s="110"/>
      <c r="O274" s="105"/>
      <c r="P274" s="112"/>
      <c r="Q274" s="107"/>
      <c r="R274" s="113"/>
      <c r="S274" s="101"/>
      <c r="T274" s="102"/>
      <c r="U274" s="102"/>
      <c r="V274" s="105"/>
      <c r="W274" s="105"/>
      <c r="X274" s="105"/>
      <c r="Y274" s="106"/>
      <c r="Z274" s="105"/>
      <c r="BI274" s="105"/>
      <c r="BJ274" s="105"/>
      <c r="BK274" s="105"/>
      <c r="BL274" s="105"/>
    </row>
    <row r="275" spans="3:64">
      <c r="C275" s="45"/>
      <c r="D275" s="53"/>
      <c r="E275" s="54"/>
      <c r="F275" s="54"/>
      <c r="G275" s="53"/>
      <c r="H275" s="53"/>
      <c r="I275" s="53"/>
      <c r="J275" s="53"/>
      <c r="K275" s="53"/>
      <c r="L275" s="54"/>
      <c r="M275" s="110"/>
      <c r="N275" s="110"/>
      <c r="O275" s="105"/>
      <c r="P275" s="112"/>
      <c r="Q275" s="107"/>
      <c r="R275" s="113"/>
      <c r="S275" s="101"/>
      <c r="T275" s="102"/>
      <c r="U275" s="102"/>
      <c r="V275" s="105"/>
      <c r="W275" s="105"/>
      <c r="X275" s="105"/>
      <c r="Y275" s="106"/>
      <c r="Z275" s="105"/>
      <c r="BI275" s="105"/>
      <c r="BJ275" s="105"/>
      <c r="BK275" s="105"/>
      <c r="BL275" s="105"/>
    </row>
    <row r="276" spans="3:64">
      <c r="C276" s="45"/>
      <c r="D276" s="53"/>
      <c r="E276" s="54"/>
      <c r="F276" s="54"/>
      <c r="G276" s="53"/>
      <c r="H276" s="53"/>
      <c r="I276" s="53"/>
      <c r="J276" s="53"/>
      <c r="K276" s="53"/>
      <c r="L276" s="54"/>
      <c r="M276" s="110"/>
      <c r="N276" s="110"/>
      <c r="O276" s="105"/>
      <c r="P276" s="112"/>
      <c r="Q276" s="107"/>
      <c r="R276" s="113"/>
      <c r="S276" s="101"/>
      <c r="T276" s="102"/>
      <c r="U276" s="102"/>
      <c r="V276" s="105"/>
      <c r="W276" s="105"/>
      <c r="X276" s="105"/>
      <c r="Y276" s="106"/>
      <c r="Z276" s="105"/>
      <c r="BI276" s="105"/>
      <c r="BJ276" s="105"/>
      <c r="BK276" s="105"/>
      <c r="BL276" s="105"/>
    </row>
    <row r="277" spans="3:64">
      <c r="C277" s="45"/>
      <c r="D277" s="53"/>
      <c r="E277" s="54"/>
      <c r="F277" s="54"/>
      <c r="G277" s="53"/>
      <c r="H277" s="53"/>
      <c r="I277" s="53"/>
      <c r="J277" s="53"/>
      <c r="K277" s="53"/>
      <c r="L277" s="54"/>
      <c r="M277" s="110"/>
      <c r="N277" s="110"/>
      <c r="O277" s="105"/>
      <c r="P277" s="112"/>
      <c r="Q277" s="107"/>
      <c r="R277" s="113"/>
      <c r="S277" s="101"/>
      <c r="T277" s="102"/>
      <c r="U277" s="102"/>
      <c r="V277" s="105"/>
      <c r="W277" s="105"/>
      <c r="X277" s="105"/>
      <c r="Y277" s="106"/>
      <c r="Z277" s="105"/>
      <c r="BI277" s="105"/>
      <c r="BJ277" s="105"/>
      <c r="BK277" s="105"/>
      <c r="BL277" s="105"/>
    </row>
    <row r="278" spans="3:64">
      <c r="C278" s="45"/>
      <c r="D278" s="53"/>
      <c r="E278" s="54"/>
      <c r="F278" s="54"/>
      <c r="G278" s="53"/>
      <c r="H278" s="53"/>
      <c r="I278" s="53"/>
      <c r="J278" s="53"/>
      <c r="K278" s="53"/>
      <c r="L278" s="54"/>
      <c r="M278" s="110"/>
      <c r="N278" s="110"/>
      <c r="O278" s="105"/>
      <c r="P278" s="112"/>
      <c r="Q278" s="107"/>
      <c r="R278" s="113"/>
      <c r="S278" s="101"/>
      <c r="T278" s="102"/>
      <c r="U278" s="102"/>
      <c r="V278" s="105"/>
      <c r="W278" s="105"/>
      <c r="X278" s="105"/>
      <c r="Y278" s="106"/>
      <c r="Z278" s="105"/>
      <c r="BI278" s="105"/>
      <c r="BJ278" s="105"/>
      <c r="BK278" s="105"/>
      <c r="BL278" s="105"/>
    </row>
    <row r="279" spans="3:64">
      <c r="C279" s="45"/>
      <c r="D279" s="53"/>
      <c r="E279" s="54"/>
      <c r="F279" s="54"/>
      <c r="G279" s="53"/>
      <c r="H279" s="53"/>
      <c r="I279" s="53"/>
      <c r="J279" s="53"/>
      <c r="K279" s="53"/>
      <c r="L279" s="54"/>
      <c r="M279" s="110"/>
      <c r="N279" s="110"/>
      <c r="O279" s="105"/>
      <c r="P279" s="112"/>
      <c r="Q279" s="107"/>
      <c r="R279" s="113"/>
      <c r="S279" s="101"/>
      <c r="T279" s="102"/>
      <c r="U279" s="102"/>
      <c r="V279" s="105"/>
      <c r="W279" s="105"/>
      <c r="X279" s="105"/>
      <c r="Y279" s="106"/>
      <c r="Z279" s="105"/>
      <c r="BI279" s="105"/>
      <c r="BJ279" s="105"/>
      <c r="BK279" s="105"/>
      <c r="BL279" s="105"/>
    </row>
    <row r="280" spans="3:64">
      <c r="C280" s="45"/>
      <c r="D280" s="53"/>
      <c r="E280" s="54"/>
      <c r="F280" s="54"/>
      <c r="G280" s="53"/>
      <c r="H280" s="53"/>
      <c r="I280" s="53"/>
      <c r="J280" s="53"/>
      <c r="K280" s="53"/>
      <c r="L280" s="54"/>
      <c r="M280" s="110"/>
      <c r="N280" s="110"/>
      <c r="O280" s="105"/>
      <c r="P280" s="112"/>
      <c r="Q280" s="107"/>
      <c r="R280" s="113"/>
      <c r="S280" s="101"/>
      <c r="T280" s="102"/>
      <c r="U280" s="102"/>
      <c r="V280" s="105"/>
      <c r="W280" s="105"/>
      <c r="X280" s="105"/>
      <c r="Y280" s="106"/>
      <c r="Z280" s="105"/>
      <c r="BI280" s="105"/>
      <c r="BJ280" s="105"/>
      <c r="BK280" s="105"/>
      <c r="BL280" s="105"/>
    </row>
    <row r="281" spans="3:64">
      <c r="C281" s="45"/>
      <c r="D281" s="53"/>
      <c r="E281" s="54"/>
      <c r="F281" s="54"/>
      <c r="G281" s="53"/>
      <c r="H281" s="53"/>
      <c r="I281" s="53"/>
      <c r="J281" s="53"/>
      <c r="K281" s="53"/>
      <c r="L281" s="54"/>
      <c r="M281" s="110"/>
      <c r="N281" s="110"/>
      <c r="O281" s="105"/>
      <c r="P281" s="112"/>
      <c r="Q281" s="107"/>
      <c r="R281" s="113"/>
      <c r="S281" s="101"/>
      <c r="T281" s="102"/>
      <c r="U281" s="102"/>
      <c r="V281" s="105"/>
      <c r="W281" s="105"/>
      <c r="X281" s="105"/>
      <c r="Y281" s="106"/>
      <c r="Z281" s="105"/>
      <c r="BI281" s="105"/>
      <c r="BJ281" s="105"/>
      <c r="BK281" s="105"/>
      <c r="BL281" s="105"/>
    </row>
    <row r="282" spans="3:64">
      <c r="C282" s="45"/>
      <c r="D282" s="53"/>
      <c r="E282" s="54"/>
      <c r="F282" s="54"/>
      <c r="G282" s="53"/>
      <c r="H282" s="53"/>
      <c r="I282" s="53"/>
      <c r="J282" s="53"/>
      <c r="K282" s="53"/>
      <c r="L282" s="54"/>
      <c r="M282" s="110"/>
      <c r="N282" s="110"/>
      <c r="O282" s="105"/>
      <c r="P282" s="112"/>
      <c r="Q282" s="107"/>
      <c r="R282" s="113"/>
      <c r="S282" s="101"/>
      <c r="T282" s="102"/>
      <c r="U282" s="102"/>
      <c r="V282" s="105"/>
      <c r="W282" s="105"/>
      <c r="X282" s="105"/>
      <c r="Y282" s="106"/>
      <c r="Z282" s="105"/>
      <c r="BI282" s="105"/>
      <c r="BJ282" s="105"/>
      <c r="BK282" s="105"/>
      <c r="BL282" s="105"/>
    </row>
    <row r="283" spans="3:64">
      <c r="C283" s="45"/>
      <c r="D283" s="53"/>
      <c r="E283" s="54"/>
      <c r="F283" s="54"/>
      <c r="G283" s="53"/>
      <c r="H283" s="53"/>
      <c r="I283" s="53"/>
      <c r="J283" s="53"/>
      <c r="K283" s="53"/>
      <c r="L283" s="54"/>
      <c r="M283" s="110"/>
      <c r="N283" s="110"/>
      <c r="O283" s="105"/>
      <c r="P283" s="112"/>
      <c r="Q283" s="107"/>
      <c r="R283" s="113"/>
      <c r="S283" s="101"/>
      <c r="T283" s="102"/>
      <c r="U283" s="102"/>
      <c r="V283" s="105"/>
      <c r="W283" s="105"/>
      <c r="X283" s="105"/>
      <c r="Y283" s="106"/>
      <c r="Z283" s="105"/>
      <c r="BI283" s="105"/>
      <c r="BJ283" s="105"/>
      <c r="BK283" s="105"/>
      <c r="BL283" s="105"/>
    </row>
    <row r="284" spans="3:64">
      <c r="C284" s="45"/>
      <c r="D284" s="53"/>
      <c r="E284" s="54"/>
      <c r="F284" s="54"/>
      <c r="G284" s="53"/>
      <c r="H284" s="53"/>
      <c r="I284" s="53"/>
      <c r="J284" s="53"/>
      <c r="K284" s="53"/>
      <c r="L284" s="54"/>
      <c r="M284" s="110"/>
      <c r="N284" s="110"/>
      <c r="O284" s="105"/>
      <c r="P284" s="112"/>
      <c r="Q284" s="107"/>
      <c r="R284" s="113"/>
      <c r="S284" s="101"/>
      <c r="T284" s="102"/>
      <c r="U284" s="102"/>
      <c r="V284" s="105"/>
      <c r="W284" s="105"/>
      <c r="X284" s="105"/>
      <c r="Y284" s="106"/>
      <c r="Z284" s="105"/>
      <c r="BI284" s="105"/>
      <c r="BJ284" s="105"/>
      <c r="BK284" s="105"/>
      <c r="BL284" s="105"/>
    </row>
    <row r="285" spans="3:64">
      <c r="C285" s="45"/>
      <c r="D285" s="53"/>
      <c r="E285" s="54"/>
      <c r="F285" s="54"/>
      <c r="G285" s="53"/>
      <c r="H285" s="53"/>
      <c r="I285" s="53"/>
      <c r="J285" s="53"/>
      <c r="K285" s="53"/>
      <c r="L285" s="54"/>
      <c r="M285" s="110"/>
      <c r="N285" s="110"/>
      <c r="O285" s="105"/>
      <c r="P285" s="112"/>
      <c r="Q285" s="107"/>
      <c r="R285" s="113"/>
      <c r="S285" s="101"/>
      <c r="T285" s="102"/>
      <c r="U285" s="102"/>
      <c r="V285" s="105"/>
      <c r="W285" s="105"/>
      <c r="X285" s="105"/>
      <c r="Y285" s="106"/>
      <c r="Z285" s="105"/>
      <c r="BI285" s="105"/>
      <c r="BJ285" s="105"/>
      <c r="BK285" s="105"/>
      <c r="BL285" s="105"/>
    </row>
    <row r="286" spans="3:64">
      <c r="C286" s="45"/>
      <c r="D286" s="53"/>
      <c r="E286" s="54"/>
      <c r="F286" s="54"/>
      <c r="G286" s="53"/>
      <c r="H286" s="53"/>
      <c r="I286" s="53"/>
      <c r="J286" s="53"/>
      <c r="K286" s="53"/>
      <c r="L286" s="54"/>
      <c r="M286" s="110"/>
      <c r="N286" s="110"/>
      <c r="O286" s="105"/>
      <c r="P286" s="112"/>
      <c r="Q286" s="107"/>
      <c r="R286" s="113"/>
      <c r="S286" s="101"/>
      <c r="T286" s="102"/>
      <c r="U286" s="102"/>
      <c r="V286" s="105"/>
      <c r="W286" s="105"/>
      <c r="X286" s="105"/>
      <c r="Y286" s="106"/>
      <c r="Z286" s="105"/>
      <c r="BI286" s="105"/>
      <c r="BJ286" s="105"/>
      <c r="BK286" s="105"/>
      <c r="BL286" s="105"/>
    </row>
    <row r="287" spans="3:64">
      <c r="C287" s="45"/>
      <c r="D287" s="53"/>
      <c r="E287" s="54"/>
      <c r="F287" s="54"/>
      <c r="G287" s="53"/>
      <c r="H287" s="53"/>
      <c r="I287" s="53"/>
      <c r="J287" s="53"/>
      <c r="K287" s="53"/>
      <c r="L287" s="54"/>
      <c r="M287" s="110"/>
      <c r="N287" s="110"/>
      <c r="O287" s="105"/>
      <c r="P287" s="112"/>
      <c r="Q287" s="107"/>
      <c r="R287" s="113"/>
      <c r="S287" s="101"/>
      <c r="T287" s="102"/>
      <c r="U287" s="102"/>
      <c r="V287" s="105"/>
      <c r="W287" s="105"/>
      <c r="X287" s="105"/>
      <c r="Y287" s="106"/>
      <c r="Z287" s="105"/>
      <c r="BI287" s="105"/>
      <c r="BJ287" s="105"/>
      <c r="BK287" s="105"/>
      <c r="BL287" s="105"/>
    </row>
    <row r="288" spans="3:64">
      <c r="C288" s="45"/>
      <c r="D288" s="53"/>
      <c r="E288" s="54"/>
      <c r="F288" s="54"/>
      <c r="G288" s="53"/>
      <c r="H288" s="53"/>
      <c r="I288" s="53"/>
      <c r="J288" s="53"/>
      <c r="K288" s="53"/>
      <c r="L288" s="54"/>
      <c r="M288" s="110"/>
      <c r="N288" s="110"/>
      <c r="O288" s="105"/>
      <c r="P288" s="112"/>
      <c r="Q288" s="107"/>
      <c r="R288" s="113"/>
      <c r="S288" s="101"/>
      <c r="T288" s="102"/>
      <c r="U288" s="102"/>
      <c r="V288" s="105"/>
      <c r="W288" s="105"/>
      <c r="X288" s="105"/>
      <c r="Y288" s="106"/>
      <c r="Z288" s="105"/>
      <c r="BI288" s="105"/>
      <c r="BJ288" s="105"/>
      <c r="BK288" s="105"/>
      <c r="BL288" s="105"/>
    </row>
    <row r="289" spans="3:64">
      <c r="C289" s="45"/>
      <c r="D289" s="53"/>
      <c r="E289" s="54"/>
      <c r="F289" s="54"/>
      <c r="G289" s="53"/>
      <c r="H289" s="53"/>
      <c r="I289" s="53"/>
      <c r="J289" s="53"/>
      <c r="K289" s="53"/>
      <c r="L289" s="54"/>
      <c r="M289" s="110"/>
      <c r="N289" s="110"/>
      <c r="O289" s="105"/>
      <c r="P289" s="112"/>
      <c r="Q289" s="107"/>
      <c r="R289" s="113"/>
      <c r="S289" s="101"/>
      <c r="T289" s="102"/>
      <c r="U289" s="102"/>
      <c r="V289" s="105"/>
      <c r="W289" s="105"/>
      <c r="X289" s="105"/>
      <c r="Y289" s="106"/>
      <c r="Z289" s="105"/>
      <c r="BI289" s="105"/>
      <c r="BJ289" s="105"/>
      <c r="BK289" s="105"/>
      <c r="BL289" s="105"/>
    </row>
    <row r="290" spans="3:64">
      <c r="C290" s="45"/>
      <c r="D290" s="53"/>
      <c r="E290" s="54"/>
      <c r="F290" s="54"/>
      <c r="G290" s="53"/>
      <c r="H290" s="53"/>
      <c r="I290" s="53"/>
      <c r="J290" s="53"/>
      <c r="K290" s="53"/>
      <c r="L290" s="54"/>
      <c r="M290" s="110"/>
      <c r="N290" s="110"/>
      <c r="O290" s="105"/>
      <c r="P290" s="112"/>
      <c r="Q290" s="107"/>
      <c r="R290" s="113"/>
      <c r="S290" s="101"/>
      <c r="T290" s="102"/>
      <c r="U290" s="102"/>
      <c r="V290" s="105"/>
      <c r="W290" s="105"/>
      <c r="X290" s="105"/>
      <c r="Y290" s="106"/>
      <c r="Z290" s="105"/>
      <c r="BI290" s="105"/>
      <c r="BJ290" s="105"/>
      <c r="BK290" s="105"/>
      <c r="BL290" s="105"/>
    </row>
    <row r="291" spans="3:64">
      <c r="C291" s="45"/>
      <c r="D291" s="53"/>
      <c r="E291" s="54"/>
      <c r="F291" s="54"/>
      <c r="G291" s="53"/>
      <c r="H291" s="53"/>
      <c r="I291" s="53"/>
      <c r="J291" s="53"/>
      <c r="K291" s="53"/>
      <c r="L291" s="54"/>
      <c r="M291" s="110"/>
      <c r="N291" s="110"/>
      <c r="O291" s="105"/>
      <c r="P291" s="112"/>
      <c r="Q291" s="107"/>
      <c r="R291" s="113"/>
      <c r="S291" s="101"/>
      <c r="T291" s="102"/>
      <c r="U291" s="102"/>
      <c r="V291" s="105"/>
      <c r="W291" s="105"/>
      <c r="X291" s="105"/>
      <c r="Y291" s="106"/>
      <c r="Z291" s="105"/>
      <c r="BI291" s="105"/>
      <c r="BJ291" s="105"/>
      <c r="BK291" s="105"/>
      <c r="BL291" s="105"/>
    </row>
    <row r="292" spans="3:64">
      <c r="C292" s="45"/>
      <c r="D292" s="53"/>
      <c r="E292" s="54"/>
      <c r="F292" s="54"/>
      <c r="G292" s="53"/>
      <c r="H292" s="53"/>
      <c r="I292" s="53"/>
      <c r="J292" s="53"/>
      <c r="K292" s="53"/>
      <c r="L292" s="54"/>
      <c r="M292" s="110"/>
      <c r="N292" s="110"/>
      <c r="O292" s="105"/>
      <c r="P292" s="112"/>
      <c r="Q292" s="107"/>
      <c r="R292" s="113"/>
      <c r="S292" s="101"/>
      <c r="T292" s="102"/>
      <c r="U292" s="102"/>
      <c r="V292" s="105"/>
      <c r="W292" s="105"/>
      <c r="X292" s="105"/>
      <c r="Y292" s="106"/>
      <c r="Z292" s="105"/>
      <c r="BI292" s="105"/>
      <c r="BJ292" s="105"/>
      <c r="BK292" s="105"/>
      <c r="BL292" s="105"/>
    </row>
    <row r="293" spans="3:64">
      <c r="C293" s="45"/>
      <c r="D293" s="53"/>
      <c r="E293" s="54"/>
      <c r="F293" s="54"/>
      <c r="G293" s="53"/>
      <c r="H293" s="53"/>
      <c r="I293" s="53"/>
      <c r="J293" s="53"/>
      <c r="K293" s="53"/>
      <c r="L293" s="54"/>
      <c r="M293" s="110"/>
      <c r="N293" s="110"/>
      <c r="O293" s="105"/>
      <c r="P293" s="112"/>
      <c r="Q293" s="107"/>
      <c r="R293" s="113"/>
      <c r="S293" s="101"/>
      <c r="T293" s="102"/>
      <c r="U293" s="102"/>
      <c r="V293" s="105"/>
      <c r="W293" s="105"/>
      <c r="X293" s="105"/>
      <c r="Y293" s="106"/>
      <c r="Z293" s="105"/>
      <c r="BI293" s="105"/>
      <c r="BJ293" s="105"/>
      <c r="BK293" s="105"/>
      <c r="BL293" s="105"/>
    </row>
    <row r="294" spans="3:64">
      <c r="C294" s="45"/>
      <c r="D294" s="53"/>
      <c r="E294" s="54"/>
      <c r="F294" s="54"/>
      <c r="G294" s="53"/>
      <c r="H294" s="53"/>
      <c r="I294" s="53"/>
      <c r="J294" s="53"/>
      <c r="K294" s="53"/>
      <c r="L294" s="54"/>
      <c r="M294" s="110"/>
      <c r="N294" s="110"/>
      <c r="O294" s="105"/>
      <c r="P294" s="112"/>
      <c r="Q294" s="107"/>
      <c r="R294" s="113"/>
      <c r="S294" s="101"/>
      <c r="T294" s="102"/>
      <c r="U294" s="102"/>
      <c r="V294" s="105"/>
      <c r="W294" s="105"/>
      <c r="X294" s="105"/>
      <c r="Y294" s="106"/>
      <c r="Z294" s="105"/>
      <c r="BI294" s="105"/>
      <c r="BJ294" s="105"/>
      <c r="BK294" s="105"/>
      <c r="BL294" s="105"/>
    </row>
    <row r="295" spans="3:64">
      <c r="C295" s="45"/>
      <c r="D295" s="53"/>
      <c r="E295" s="54"/>
      <c r="F295" s="54"/>
      <c r="G295" s="53"/>
      <c r="H295" s="53"/>
      <c r="I295" s="53"/>
      <c r="J295" s="53"/>
      <c r="K295" s="53"/>
      <c r="L295" s="54"/>
      <c r="M295" s="110"/>
      <c r="N295" s="110"/>
      <c r="O295" s="105"/>
      <c r="P295" s="112"/>
      <c r="Q295" s="107"/>
      <c r="R295" s="113"/>
      <c r="S295" s="101"/>
      <c r="T295" s="102"/>
      <c r="U295" s="102"/>
      <c r="V295" s="105"/>
      <c r="W295" s="105"/>
      <c r="X295" s="105"/>
      <c r="Y295" s="106"/>
      <c r="Z295" s="105"/>
      <c r="BI295" s="105"/>
      <c r="BJ295" s="105"/>
      <c r="BK295" s="105"/>
      <c r="BL295" s="105"/>
    </row>
    <row r="296" spans="3:64">
      <c r="C296" s="45"/>
      <c r="D296" s="53"/>
      <c r="E296" s="54"/>
      <c r="F296" s="54"/>
      <c r="G296" s="53"/>
      <c r="H296" s="53"/>
      <c r="I296" s="53"/>
      <c r="J296" s="53"/>
      <c r="K296" s="53"/>
      <c r="L296" s="54"/>
      <c r="M296" s="110"/>
      <c r="N296" s="110"/>
      <c r="O296" s="105"/>
      <c r="P296" s="112"/>
      <c r="Q296" s="107"/>
      <c r="R296" s="113"/>
      <c r="S296" s="101"/>
      <c r="T296" s="102"/>
      <c r="U296" s="102"/>
      <c r="V296" s="105"/>
      <c r="W296" s="105"/>
      <c r="X296" s="105"/>
      <c r="Y296" s="106"/>
      <c r="Z296" s="105"/>
      <c r="BI296" s="105"/>
      <c r="BJ296" s="105"/>
      <c r="BK296" s="105"/>
      <c r="BL296" s="105"/>
    </row>
    <row r="297" spans="3:64">
      <c r="C297" s="45"/>
      <c r="D297" s="53"/>
      <c r="E297" s="54"/>
      <c r="F297" s="54"/>
      <c r="G297" s="53"/>
      <c r="H297" s="53"/>
      <c r="I297" s="53"/>
      <c r="J297" s="53"/>
      <c r="K297" s="53"/>
      <c r="L297" s="54"/>
      <c r="M297" s="110"/>
      <c r="N297" s="110"/>
      <c r="O297" s="105"/>
      <c r="P297" s="112"/>
      <c r="Q297" s="107"/>
      <c r="R297" s="113"/>
      <c r="S297" s="101"/>
      <c r="T297" s="102"/>
      <c r="U297" s="102"/>
      <c r="V297" s="105"/>
      <c r="W297" s="105"/>
      <c r="X297" s="105"/>
      <c r="Y297" s="106"/>
      <c r="Z297" s="105"/>
      <c r="BI297" s="105"/>
      <c r="BJ297" s="105"/>
      <c r="BK297" s="105"/>
      <c r="BL297" s="105"/>
    </row>
    <row r="298" spans="3:64">
      <c r="C298" s="45"/>
      <c r="D298" s="53"/>
      <c r="E298" s="54"/>
      <c r="F298" s="54"/>
      <c r="G298" s="53"/>
      <c r="H298" s="53"/>
      <c r="I298" s="53"/>
      <c r="J298" s="53"/>
      <c r="K298" s="53"/>
      <c r="L298" s="54"/>
      <c r="M298" s="110"/>
      <c r="N298" s="110"/>
      <c r="O298" s="105"/>
      <c r="P298" s="112"/>
      <c r="Q298" s="107"/>
      <c r="R298" s="113"/>
      <c r="S298" s="101"/>
      <c r="T298" s="102"/>
      <c r="U298" s="102"/>
      <c r="V298" s="105"/>
      <c r="W298" s="105"/>
      <c r="X298" s="105"/>
      <c r="Y298" s="106"/>
      <c r="Z298" s="105"/>
      <c r="BI298" s="105"/>
      <c r="BJ298" s="105"/>
      <c r="BK298" s="105"/>
      <c r="BL298" s="105"/>
    </row>
    <row r="299" spans="3:64">
      <c r="C299" s="45"/>
      <c r="D299" s="53"/>
      <c r="E299" s="54"/>
      <c r="F299" s="54"/>
      <c r="G299" s="53"/>
      <c r="H299" s="53"/>
      <c r="I299" s="53"/>
      <c r="J299" s="53"/>
      <c r="K299" s="53"/>
      <c r="L299" s="54"/>
      <c r="M299" s="110"/>
      <c r="N299" s="110"/>
      <c r="O299" s="105"/>
      <c r="P299" s="112"/>
      <c r="Q299" s="107"/>
      <c r="R299" s="113"/>
      <c r="S299" s="101"/>
      <c r="T299" s="102"/>
      <c r="U299" s="102"/>
      <c r="V299" s="105"/>
      <c r="W299" s="105"/>
      <c r="X299" s="105"/>
      <c r="Y299" s="106"/>
      <c r="Z299" s="105"/>
      <c r="BI299" s="105"/>
      <c r="BJ299" s="105"/>
      <c r="BK299" s="105"/>
      <c r="BL299" s="105"/>
    </row>
    <row r="300" spans="3:64">
      <c r="C300" s="45"/>
      <c r="D300" s="53"/>
      <c r="E300" s="54"/>
      <c r="F300" s="54"/>
      <c r="G300" s="53"/>
      <c r="H300" s="53"/>
      <c r="I300" s="53"/>
      <c r="J300" s="53"/>
      <c r="K300" s="53"/>
      <c r="L300" s="54"/>
      <c r="M300" s="110"/>
      <c r="N300" s="110"/>
      <c r="O300" s="105"/>
      <c r="P300" s="112"/>
      <c r="Q300" s="107"/>
      <c r="R300" s="113"/>
      <c r="S300" s="101"/>
      <c r="T300" s="102"/>
      <c r="U300" s="102"/>
      <c r="V300" s="105"/>
      <c r="W300" s="105"/>
      <c r="X300" s="105"/>
      <c r="Y300" s="106"/>
      <c r="Z300" s="105"/>
      <c r="BI300" s="105"/>
      <c r="BJ300" s="105"/>
      <c r="BK300" s="105"/>
      <c r="BL300" s="105"/>
    </row>
    <row r="301" spans="3:64">
      <c r="C301" s="45"/>
      <c r="D301" s="53"/>
      <c r="E301" s="54"/>
      <c r="F301" s="54"/>
      <c r="G301" s="53"/>
      <c r="H301" s="53"/>
      <c r="I301" s="53"/>
      <c r="J301" s="53"/>
      <c r="K301" s="53"/>
      <c r="L301" s="54"/>
      <c r="M301" s="110"/>
      <c r="N301" s="110"/>
      <c r="O301" s="105"/>
      <c r="P301" s="112"/>
      <c r="Q301" s="107"/>
      <c r="R301" s="113"/>
      <c r="S301" s="101"/>
      <c r="T301" s="102"/>
      <c r="U301" s="102"/>
      <c r="V301" s="105"/>
      <c r="W301" s="105"/>
      <c r="X301" s="105"/>
      <c r="Y301" s="106"/>
      <c r="Z301" s="105"/>
      <c r="BI301" s="105"/>
      <c r="BJ301" s="105"/>
      <c r="BK301" s="105"/>
      <c r="BL301" s="105"/>
    </row>
    <row r="302" spans="3:64">
      <c r="C302" s="45"/>
      <c r="D302" s="53"/>
      <c r="E302" s="54"/>
      <c r="F302" s="54"/>
      <c r="G302" s="53"/>
      <c r="H302" s="53"/>
      <c r="I302" s="53"/>
      <c r="J302" s="53"/>
      <c r="K302" s="53"/>
      <c r="L302" s="54"/>
      <c r="M302" s="110"/>
      <c r="N302" s="110"/>
      <c r="O302" s="105"/>
      <c r="P302" s="112"/>
      <c r="Q302" s="107"/>
      <c r="R302" s="113"/>
      <c r="S302" s="101"/>
      <c r="T302" s="102"/>
      <c r="U302" s="102"/>
      <c r="V302" s="105"/>
      <c r="W302" s="105"/>
      <c r="X302" s="105"/>
      <c r="Y302" s="106"/>
      <c r="Z302" s="105"/>
      <c r="BI302" s="105"/>
      <c r="BJ302" s="105"/>
      <c r="BK302" s="105"/>
      <c r="BL302" s="105"/>
    </row>
    <row r="303" spans="3:64">
      <c r="C303" s="45"/>
      <c r="D303" s="53"/>
      <c r="E303" s="54"/>
      <c r="F303" s="54"/>
      <c r="G303" s="53"/>
      <c r="H303" s="53"/>
      <c r="I303" s="53"/>
      <c r="J303" s="53"/>
      <c r="K303" s="53"/>
      <c r="L303" s="54"/>
      <c r="M303" s="110"/>
      <c r="N303" s="110"/>
      <c r="O303" s="105"/>
      <c r="P303" s="112"/>
      <c r="Q303" s="107"/>
      <c r="R303" s="113"/>
      <c r="S303" s="101"/>
      <c r="T303" s="102"/>
      <c r="U303" s="102"/>
      <c r="V303" s="105"/>
      <c r="W303" s="105"/>
      <c r="X303" s="105"/>
      <c r="Y303" s="106"/>
      <c r="Z303" s="105"/>
      <c r="BI303" s="105"/>
      <c r="BJ303" s="105"/>
      <c r="BK303" s="105"/>
      <c r="BL303" s="105"/>
    </row>
    <row r="304" spans="3:64">
      <c r="C304" s="45"/>
      <c r="D304" s="53"/>
      <c r="E304" s="54"/>
      <c r="F304" s="54"/>
      <c r="G304" s="53"/>
      <c r="H304" s="53"/>
      <c r="I304" s="53"/>
      <c r="J304" s="53"/>
      <c r="K304" s="53"/>
      <c r="L304" s="54"/>
      <c r="M304" s="110"/>
      <c r="N304" s="110"/>
      <c r="O304" s="105"/>
      <c r="P304" s="112"/>
      <c r="Q304" s="107"/>
      <c r="R304" s="113"/>
      <c r="S304" s="101"/>
      <c r="T304" s="102"/>
      <c r="U304" s="102"/>
      <c r="V304" s="105"/>
      <c r="W304" s="105"/>
      <c r="X304" s="105"/>
      <c r="Y304" s="106"/>
      <c r="Z304" s="105"/>
      <c r="BI304" s="105"/>
      <c r="BJ304" s="105"/>
      <c r="BK304" s="105"/>
      <c r="BL304" s="105"/>
    </row>
    <row r="305" spans="3:64">
      <c r="C305" s="45"/>
      <c r="D305" s="53"/>
      <c r="E305" s="54"/>
      <c r="F305" s="54"/>
      <c r="G305" s="53"/>
      <c r="H305" s="53"/>
      <c r="I305" s="53"/>
      <c r="J305" s="53"/>
      <c r="K305" s="53"/>
      <c r="L305" s="54"/>
      <c r="M305" s="110"/>
      <c r="N305" s="110"/>
      <c r="O305" s="105"/>
      <c r="P305" s="112"/>
      <c r="Q305" s="107"/>
      <c r="R305" s="113"/>
      <c r="S305" s="101"/>
      <c r="T305" s="102"/>
      <c r="U305" s="102"/>
      <c r="V305" s="105"/>
      <c r="W305" s="105"/>
      <c r="X305" s="105"/>
      <c r="Y305" s="106"/>
      <c r="Z305" s="105"/>
      <c r="BI305" s="105"/>
      <c r="BJ305" s="105"/>
      <c r="BK305" s="105"/>
      <c r="BL305" s="105"/>
    </row>
    <row r="306" spans="3:64">
      <c r="C306" s="45"/>
      <c r="D306" s="53"/>
      <c r="E306" s="54"/>
      <c r="F306" s="54"/>
      <c r="G306" s="53"/>
      <c r="H306" s="53"/>
      <c r="I306" s="53"/>
      <c r="J306" s="53"/>
      <c r="K306" s="53"/>
      <c r="L306" s="54"/>
      <c r="M306" s="110"/>
      <c r="N306" s="110"/>
      <c r="O306" s="105"/>
      <c r="P306" s="112"/>
      <c r="Q306" s="107"/>
      <c r="R306" s="113"/>
      <c r="S306" s="101"/>
      <c r="T306" s="102"/>
      <c r="U306" s="102"/>
      <c r="V306" s="105"/>
      <c r="W306" s="105"/>
      <c r="X306" s="105"/>
      <c r="Y306" s="106"/>
      <c r="Z306" s="105"/>
      <c r="BI306" s="105"/>
      <c r="BJ306" s="105"/>
      <c r="BK306" s="105"/>
      <c r="BL306" s="105"/>
    </row>
    <row r="307" spans="3:64">
      <c r="C307" s="45"/>
      <c r="D307" s="53"/>
      <c r="E307" s="54"/>
      <c r="F307" s="54"/>
      <c r="G307" s="53"/>
      <c r="H307" s="53"/>
      <c r="I307" s="53"/>
      <c r="J307" s="53"/>
      <c r="K307" s="53"/>
      <c r="L307" s="54"/>
      <c r="M307" s="110"/>
      <c r="N307" s="110"/>
      <c r="O307" s="105"/>
      <c r="P307" s="112"/>
      <c r="Q307" s="107"/>
      <c r="R307" s="113"/>
      <c r="S307" s="101"/>
      <c r="T307" s="102"/>
      <c r="U307" s="102"/>
      <c r="V307" s="105"/>
      <c r="W307" s="105"/>
      <c r="X307" s="105"/>
      <c r="Y307" s="106"/>
      <c r="Z307" s="105"/>
      <c r="BI307" s="105"/>
      <c r="BJ307" s="105"/>
      <c r="BK307" s="105"/>
      <c r="BL307" s="105"/>
    </row>
    <row r="308" spans="3:64">
      <c r="C308" s="45"/>
      <c r="D308" s="53"/>
      <c r="E308" s="54"/>
      <c r="F308" s="54"/>
      <c r="G308" s="53"/>
      <c r="H308" s="53"/>
      <c r="I308" s="53"/>
      <c r="J308" s="53"/>
      <c r="K308" s="53"/>
      <c r="L308" s="54"/>
      <c r="M308" s="110"/>
      <c r="N308" s="110"/>
      <c r="O308" s="105"/>
      <c r="P308" s="112"/>
      <c r="Q308" s="107"/>
      <c r="R308" s="113"/>
      <c r="S308" s="101"/>
      <c r="T308" s="102"/>
      <c r="U308" s="102"/>
      <c r="V308" s="105"/>
      <c r="W308" s="105"/>
      <c r="X308" s="105"/>
      <c r="Y308" s="106"/>
      <c r="Z308" s="105"/>
      <c r="BI308" s="105"/>
      <c r="BJ308" s="105"/>
      <c r="BK308" s="105"/>
      <c r="BL308" s="105"/>
    </row>
    <row r="309" spans="3:64">
      <c r="C309" s="45"/>
      <c r="D309" s="53"/>
      <c r="E309" s="54"/>
      <c r="F309" s="54"/>
      <c r="G309" s="53"/>
      <c r="H309" s="53"/>
      <c r="I309" s="53"/>
      <c r="J309" s="53"/>
      <c r="K309" s="53"/>
      <c r="L309" s="54"/>
      <c r="M309" s="110"/>
      <c r="N309" s="110"/>
      <c r="O309" s="105"/>
      <c r="P309" s="112"/>
      <c r="Q309" s="107"/>
      <c r="R309" s="113"/>
      <c r="S309" s="101"/>
      <c r="T309" s="102"/>
      <c r="U309" s="102"/>
      <c r="V309" s="105"/>
      <c r="W309" s="105"/>
      <c r="X309" s="105"/>
      <c r="Y309" s="106"/>
      <c r="Z309" s="105"/>
      <c r="BI309" s="105"/>
      <c r="BJ309" s="105"/>
      <c r="BK309" s="105"/>
      <c r="BL309" s="105"/>
    </row>
    <row r="310" spans="3:64">
      <c r="C310" s="45"/>
      <c r="D310" s="53"/>
      <c r="E310" s="54"/>
      <c r="F310" s="54"/>
      <c r="G310" s="53"/>
      <c r="H310" s="53"/>
      <c r="I310" s="53"/>
      <c r="J310" s="53"/>
      <c r="K310" s="53"/>
      <c r="L310" s="54"/>
      <c r="M310" s="110"/>
      <c r="N310" s="110"/>
      <c r="O310" s="105"/>
      <c r="P310" s="112"/>
      <c r="Q310" s="107"/>
      <c r="R310" s="113"/>
      <c r="S310" s="101"/>
      <c r="T310" s="102"/>
      <c r="U310" s="102"/>
      <c r="V310" s="105"/>
      <c r="W310" s="105"/>
      <c r="X310" s="105"/>
      <c r="Y310" s="106"/>
      <c r="Z310" s="105"/>
      <c r="BI310" s="105"/>
      <c r="BJ310" s="105"/>
      <c r="BK310" s="105"/>
      <c r="BL310" s="105"/>
    </row>
    <row r="311" spans="3:64">
      <c r="C311" s="45"/>
      <c r="D311" s="53"/>
      <c r="E311" s="54"/>
      <c r="F311" s="54"/>
      <c r="G311" s="53"/>
      <c r="H311" s="53"/>
      <c r="I311" s="53"/>
      <c r="J311" s="53"/>
      <c r="K311" s="53"/>
      <c r="L311" s="54"/>
      <c r="M311" s="110"/>
      <c r="N311" s="110"/>
      <c r="O311" s="105"/>
      <c r="P311" s="112"/>
      <c r="Q311" s="107"/>
      <c r="R311" s="113"/>
      <c r="S311" s="101"/>
      <c r="T311" s="102"/>
      <c r="U311" s="102"/>
      <c r="V311" s="105"/>
      <c r="W311" s="105"/>
      <c r="X311" s="105"/>
      <c r="Y311" s="106"/>
      <c r="Z311" s="105"/>
      <c r="BI311" s="105"/>
      <c r="BJ311" s="105"/>
      <c r="BK311" s="105"/>
      <c r="BL311" s="105"/>
    </row>
    <row r="312" spans="3:64">
      <c r="C312" s="45"/>
      <c r="D312" s="53"/>
      <c r="E312" s="54"/>
      <c r="F312" s="54"/>
      <c r="G312" s="53"/>
      <c r="H312" s="53"/>
      <c r="I312" s="53"/>
      <c r="J312" s="53"/>
      <c r="K312" s="53"/>
      <c r="L312" s="54"/>
      <c r="M312" s="110"/>
      <c r="N312" s="110"/>
      <c r="O312" s="105"/>
      <c r="P312" s="112"/>
      <c r="Q312" s="107"/>
      <c r="R312" s="113"/>
      <c r="S312" s="101"/>
      <c r="T312" s="102"/>
      <c r="U312" s="102"/>
      <c r="V312" s="105"/>
      <c r="W312" s="105"/>
      <c r="X312" s="105"/>
      <c r="Y312" s="106"/>
      <c r="Z312" s="105"/>
      <c r="BI312" s="105"/>
      <c r="BJ312" s="105"/>
      <c r="BK312" s="105"/>
      <c r="BL312" s="105"/>
    </row>
    <row r="313" spans="3:64">
      <c r="C313" s="45"/>
      <c r="D313" s="53"/>
      <c r="E313" s="54"/>
      <c r="F313" s="54"/>
      <c r="G313" s="53"/>
      <c r="H313" s="53"/>
      <c r="I313" s="53"/>
      <c r="J313" s="53"/>
      <c r="K313" s="53"/>
      <c r="L313" s="54"/>
      <c r="M313" s="110"/>
      <c r="N313" s="110"/>
      <c r="O313" s="105"/>
      <c r="P313" s="112"/>
      <c r="Q313" s="107"/>
      <c r="R313" s="113"/>
      <c r="S313" s="101"/>
      <c r="T313" s="102"/>
      <c r="U313" s="102"/>
      <c r="V313" s="105"/>
      <c r="W313" s="105"/>
      <c r="X313" s="105"/>
      <c r="Y313" s="106"/>
      <c r="Z313" s="105"/>
      <c r="BI313" s="105"/>
      <c r="BJ313" s="105"/>
      <c r="BK313" s="105"/>
      <c r="BL313" s="105"/>
    </row>
    <row r="314" spans="3:64">
      <c r="C314" s="45"/>
      <c r="D314" s="53"/>
      <c r="E314" s="54"/>
      <c r="F314" s="54"/>
      <c r="G314" s="53"/>
      <c r="H314" s="53"/>
      <c r="I314" s="53"/>
      <c r="J314" s="53"/>
      <c r="K314" s="53"/>
      <c r="L314" s="54"/>
      <c r="M314" s="110"/>
      <c r="N314" s="110"/>
      <c r="O314" s="105"/>
      <c r="P314" s="112"/>
      <c r="Q314" s="107"/>
      <c r="R314" s="113"/>
      <c r="S314" s="101"/>
      <c r="T314" s="102"/>
      <c r="U314" s="102"/>
      <c r="V314" s="105"/>
      <c r="W314" s="105"/>
      <c r="X314" s="105"/>
      <c r="Y314" s="106"/>
      <c r="Z314" s="105"/>
      <c r="BI314" s="105"/>
      <c r="BJ314" s="105"/>
      <c r="BK314" s="105"/>
      <c r="BL314" s="105"/>
    </row>
    <row r="315" spans="3:64">
      <c r="C315" s="45"/>
      <c r="D315" s="53"/>
      <c r="E315" s="54"/>
      <c r="F315" s="54"/>
      <c r="G315" s="53"/>
      <c r="H315" s="53"/>
      <c r="I315" s="53"/>
      <c r="J315" s="53"/>
      <c r="K315" s="53"/>
      <c r="L315" s="54"/>
      <c r="M315" s="110"/>
      <c r="N315" s="110"/>
      <c r="O315" s="105"/>
      <c r="P315" s="112"/>
      <c r="Q315" s="107"/>
      <c r="R315" s="113"/>
      <c r="S315" s="101"/>
      <c r="T315" s="102"/>
      <c r="U315" s="102"/>
      <c r="V315" s="105"/>
      <c r="W315" s="105"/>
      <c r="X315" s="105"/>
      <c r="Y315" s="106"/>
      <c r="Z315" s="105"/>
      <c r="BI315" s="105"/>
      <c r="BJ315" s="105"/>
      <c r="BK315" s="105"/>
      <c r="BL315" s="105"/>
    </row>
    <row r="316" spans="3:64">
      <c r="C316" s="45"/>
      <c r="D316" s="53"/>
      <c r="E316" s="54"/>
      <c r="F316" s="54"/>
      <c r="G316" s="53"/>
      <c r="H316" s="53"/>
      <c r="I316" s="53"/>
      <c r="J316" s="53"/>
      <c r="K316" s="53"/>
      <c r="L316" s="54"/>
      <c r="M316" s="110"/>
      <c r="N316" s="110"/>
      <c r="O316" s="105"/>
      <c r="P316" s="112"/>
      <c r="Q316" s="107"/>
      <c r="R316" s="113"/>
      <c r="S316" s="101"/>
      <c r="T316" s="102"/>
      <c r="U316" s="102"/>
      <c r="V316" s="105"/>
      <c r="W316" s="105"/>
      <c r="X316" s="105"/>
      <c r="Y316" s="106"/>
      <c r="Z316" s="105"/>
      <c r="BI316" s="105"/>
      <c r="BJ316" s="105"/>
      <c r="BK316" s="105"/>
      <c r="BL316" s="105"/>
    </row>
    <row r="317" spans="3:64">
      <c r="C317" s="45"/>
      <c r="D317" s="53"/>
      <c r="E317" s="54"/>
      <c r="F317" s="54"/>
      <c r="G317" s="53"/>
      <c r="H317" s="53"/>
      <c r="I317" s="53"/>
      <c r="J317" s="53"/>
      <c r="K317" s="53"/>
      <c r="L317" s="54"/>
      <c r="M317" s="110"/>
      <c r="N317" s="110"/>
      <c r="O317" s="105"/>
      <c r="P317" s="112"/>
      <c r="Q317" s="107"/>
      <c r="R317" s="113"/>
      <c r="S317" s="101"/>
      <c r="T317" s="102"/>
      <c r="U317" s="102"/>
      <c r="V317" s="105"/>
      <c r="W317" s="105"/>
      <c r="X317" s="105"/>
      <c r="Y317" s="106"/>
      <c r="Z317" s="105"/>
      <c r="BI317" s="105"/>
      <c r="BJ317" s="105"/>
      <c r="BK317" s="105"/>
      <c r="BL317" s="105"/>
    </row>
    <row r="318" spans="3:64">
      <c r="C318" s="45"/>
      <c r="D318" s="53"/>
      <c r="E318" s="54"/>
      <c r="F318" s="54"/>
      <c r="G318" s="53"/>
      <c r="H318" s="53"/>
      <c r="I318" s="53"/>
      <c r="J318" s="53"/>
      <c r="K318" s="53"/>
      <c r="L318" s="54"/>
      <c r="M318" s="110"/>
      <c r="N318" s="110"/>
      <c r="O318" s="105"/>
      <c r="P318" s="112"/>
      <c r="Q318" s="107"/>
      <c r="R318" s="113"/>
      <c r="S318" s="101"/>
      <c r="T318" s="102"/>
      <c r="U318" s="102"/>
      <c r="V318" s="105"/>
      <c r="W318" s="105"/>
      <c r="X318" s="105"/>
      <c r="Y318" s="106"/>
      <c r="Z318" s="105"/>
      <c r="BI318" s="105"/>
      <c r="BJ318" s="105"/>
      <c r="BK318" s="105"/>
      <c r="BL318" s="105"/>
    </row>
    <row r="319" spans="3:64">
      <c r="C319" s="45"/>
      <c r="D319" s="53"/>
      <c r="E319" s="54"/>
      <c r="F319" s="54"/>
      <c r="G319" s="53"/>
      <c r="H319" s="53"/>
      <c r="I319" s="53"/>
      <c r="J319" s="53"/>
      <c r="K319" s="53"/>
      <c r="L319" s="54"/>
      <c r="M319" s="110"/>
      <c r="N319" s="110"/>
      <c r="O319" s="105"/>
      <c r="P319" s="112"/>
      <c r="Q319" s="107"/>
      <c r="R319" s="113"/>
      <c r="S319" s="101"/>
      <c r="T319" s="102"/>
      <c r="U319" s="102"/>
      <c r="V319" s="105"/>
      <c r="W319" s="105"/>
      <c r="X319" s="105"/>
      <c r="Y319" s="106"/>
      <c r="Z319" s="105"/>
      <c r="BI319" s="105"/>
      <c r="BJ319" s="105"/>
      <c r="BK319" s="105"/>
      <c r="BL319" s="105"/>
    </row>
    <row r="320" spans="3:64">
      <c r="C320" s="45"/>
      <c r="D320" s="53"/>
      <c r="E320" s="54"/>
      <c r="F320" s="54"/>
      <c r="G320" s="53"/>
      <c r="H320" s="53"/>
      <c r="I320" s="53"/>
      <c r="J320" s="53"/>
      <c r="K320" s="53"/>
      <c r="L320" s="54"/>
      <c r="M320" s="110"/>
      <c r="N320" s="110"/>
      <c r="O320" s="105"/>
      <c r="P320" s="112"/>
      <c r="Q320" s="107"/>
      <c r="R320" s="113"/>
      <c r="S320" s="101"/>
      <c r="T320" s="102"/>
      <c r="U320" s="102"/>
      <c r="V320" s="105"/>
      <c r="W320" s="105"/>
      <c r="X320" s="105"/>
      <c r="Y320" s="106"/>
      <c r="Z320" s="105"/>
      <c r="BI320" s="105"/>
      <c r="BJ320" s="105"/>
      <c r="BK320" s="105"/>
      <c r="BL320" s="105"/>
    </row>
    <row r="321" spans="3:64">
      <c r="C321" s="45"/>
      <c r="D321" s="53"/>
      <c r="E321" s="54"/>
      <c r="F321" s="54"/>
      <c r="G321" s="53"/>
      <c r="H321" s="53"/>
      <c r="I321" s="53"/>
      <c r="J321" s="53"/>
      <c r="K321" s="53"/>
      <c r="L321" s="54"/>
      <c r="M321" s="110"/>
      <c r="N321" s="110"/>
      <c r="O321" s="105"/>
      <c r="P321" s="112"/>
      <c r="Q321" s="107"/>
      <c r="R321" s="113"/>
      <c r="S321" s="101"/>
      <c r="T321" s="102"/>
      <c r="U321" s="102"/>
      <c r="V321" s="105"/>
      <c r="W321" s="105"/>
      <c r="X321" s="105"/>
      <c r="Y321" s="106"/>
      <c r="Z321" s="105"/>
      <c r="BI321" s="105"/>
      <c r="BJ321" s="105"/>
      <c r="BK321" s="105"/>
      <c r="BL321" s="105"/>
    </row>
    <row r="322" spans="3:64">
      <c r="C322" s="45"/>
      <c r="D322" s="53"/>
      <c r="E322" s="54"/>
      <c r="F322" s="54"/>
      <c r="G322" s="53"/>
      <c r="H322" s="53"/>
      <c r="I322" s="53"/>
      <c r="J322" s="53"/>
      <c r="K322" s="53"/>
      <c r="L322" s="54"/>
      <c r="M322" s="110"/>
      <c r="N322" s="110"/>
      <c r="O322" s="105"/>
      <c r="P322" s="112"/>
      <c r="Q322" s="107"/>
      <c r="R322" s="113"/>
      <c r="S322" s="101"/>
      <c r="T322" s="102"/>
      <c r="U322" s="102"/>
      <c r="V322" s="105"/>
      <c r="W322" s="105"/>
      <c r="X322" s="105"/>
      <c r="Y322" s="106"/>
      <c r="Z322" s="105"/>
      <c r="BI322" s="105"/>
      <c r="BJ322" s="105"/>
      <c r="BK322" s="105"/>
      <c r="BL322" s="105"/>
    </row>
    <row r="323" spans="3:64">
      <c r="C323" s="45"/>
      <c r="D323" s="53"/>
      <c r="E323" s="54"/>
      <c r="F323" s="54"/>
      <c r="G323" s="53"/>
      <c r="H323" s="53"/>
      <c r="I323" s="53"/>
      <c r="J323" s="53"/>
      <c r="K323" s="53"/>
      <c r="L323" s="54"/>
      <c r="M323" s="110"/>
      <c r="N323" s="110"/>
      <c r="O323" s="105"/>
      <c r="P323" s="112"/>
      <c r="Q323" s="107"/>
      <c r="R323" s="113"/>
      <c r="S323" s="101"/>
      <c r="T323" s="102"/>
      <c r="U323" s="102"/>
      <c r="V323" s="105"/>
      <c r="W323" s="105"/>
      <c r="X323" s="105"/>
      <c r="Y323" s="106"/>
      <c r="Z323" s="105"/>
      <c r="BI323" s="105"/>
      <c r="BJ323" s="105"/>
      <c r="BK323" s="105"/>
      <c r="BL323" s="105"/>
    </row>
    <row r="324" spans="3:64">
      <c r="C324" s="45"/>
      <c r="D324" s="53"/>
      <c r="E324" s="54"/>
      <c r="F324" s="54"/>
      <c r="G324" s="53"/>
      <c r="H324" s="53"/>
      <c r="I324" s="53"/>
      <c r="J324" s="53"/>
      <c r="K324" s="53"/>
      <c r="L324" s="54"/>
      <c r="M324" s="110"/>
      <c r="N324" s="110"/>
      <c r="O324" s="105"/>
      <c r="P324" s="112"/>
      <c r="Q324" s="107"/>
      <c r="R324" s="113"/>
      <c r="S324" s="101"/>
      <c r="T324" s="102"/>
      <c r="U324" s="102"/>
      <c r="V324" s="105"/>
      <c r="W324" s="105"/>
      <c r="X324" s="105"/>
      <c r="Y324" s="106"/>
      <c r="Z324" s="105"/>
      <c r="BI324" s="105"/>
      <c r="BJ324" s="105"/>
      <c r="BK324" s="105"/>
      <c r="BL324" s="105"/>
    </row>
    <row r="325" spans="3:64">
      <c r="C325" s="45"/>
      <c r="D325" s="53"/>
      <c r="E325" s="54"/>
      <c r="F325" s="54"/>
      <c r="G325" s="53"/>
      <c r="H325" s="53"/>
      <c r="I325" s="53"/>
      <c r="J325" s="53"/>
      <c r="K325" s="53"/>
      <c r="L325" s="54"/>
      <c r="M325" s="110"/>
      <c r="N325" s="110"/>
      <c r="O325" s="105"/>
      <c r="P325" s="112"/>
      <c r="Q325" s="107"/>
      <c r="R325" s="113"/>
      <c r="S325" s="101"/>
      <c r="T325" s="102"/>
      <c r="U325" s="102"/>
      <c r="V325" s="105"/>
      <c r="W325" s="105"/>
      <c r="X325" s="105"/>
      <c r="Y325" s="106"/>
      <c r="Z325" s="105"/>
      <c r="BI325" s="105"/>
      <c r="BJ325" s="105"/>
      <c r="BK325" s="105"/>
      <c r="BL325" s="105"/>
    </row>
    <row r="326" spans="3:64">
      <c r="C326" s="45"/>
      <c r="D326" s="53"/>
      <c r="E326" s="54"/>
      <c r="F326" s="54"/>
      <c r="G326" s="53"/>
      <c r="H326" s="53"/>
      <c r="I326" s="53"/>
      <c r="J326" s="53"/>
      <c r="K326" s="53"/>
      <c r="L326" s="54"/>
      <c r="M326" s="110"/>
      <c r="N326" s="110"/>
      <c r="O326" s="105"/>
      <c r="P326" s="112"/>
      <c r="Q326" s="107"/>
      <c r="R326" s="113"/>
      <c r="S326" s="101"/>
      <c r="T326" s="102"/>
      <c r="U326" s="102"/>
      <c r="V326" s="105"/>
      <c r="W326" s="105"/>
      <c r="X326" s="105"/>
      <c r="Y326" s="106"/>
      <c r="Z326" s="105"/>
      <c r="BI326" s="105"/>
      <c r="BJ326" s="105"/>
      <c r="BK326" s="105"/>
      <c r="BL326" s="105"/>
    </row>
    <row r="327" spans="3:64">
      <c r="C327" s="45"/>
      <c r="D327" s="53"/>
      <c r="E327" s="54"/>
      <c r="F327" s="54"/>
      <c r="G327" s="53"/>
      <c r="H327" s="53"/>
      <c r="I327" s="53"/>
      <c r="J327" s="53"/>
      <c r="K327" s="53"/>
      <c r="L327" s="54"/>
      <c r="M327" s="110"/>
      <c r="N327" s="110"/>
      <c r="O327" s="105"/>
      <c r="P327" s="112"/>
      <c r="Q327" s="107"/>
      <c r="R327" s="113"/>
      <c r="S327" s="101"/>
      <c r="T327" s="102"/>
      <c r="U327" s="102"/>
      <c r="V327" s="105"/>
      <c r="W327" s="105"/>
      <c r="X327" s="105"/>
      <c r="Y327" s="106"/>
      <c r="Z327" s="105"/>
      <c r="BI327" s="105"/>
      <c r="BJ327" s="105"/>
      <c r="BK327" s="105"/>
      <c r="BL327" s="105"/>
    </row>
    <row r="328" spans="3:64">
      <c r="C328" s="45"/>
      <c r="D328" s="53"/>
      <c r="E328" s="54"/>
      <c r="F328" s="54"/>
      <c r="G328" s="53"/>
      <c r="H328" s="53"/>
      <c r="I328" s="53"/>
      <c r="J328" s="53"/>
      <c r="K328" s="53"/>
      <c r="L328" s="54"/>
      <c r="M328" s="110"/>
      <c r="N328" s="110"/>
      <c r="O328" s="105"/>
      <c r="P328" s="112"/>
      <c r="Q328" s="107"/>
      <c r="R328" s="113"/>
      <c r="S328" s="101"/>
      <c r="T328" s="102"/>
      <c r="U328" s="102"/>
      <c r="V328" s="105"/>
      <c r="W328" s="105"/>
      <c r="X328" s="105"/>
      <c r="Y328" s="106"/>
      <c r="Z328" s="105"/>
      <c r="BI328" s="105"/>
      <c r="BJ328" s="105"/>
      <c r="BK328" s="105"/>
      <c r="BL328" s="105"/>
    </row>
    <row r="329" spans="3:64">
      <c r="C329" s="45"/>
      <c r="D329" s="53"/>
      <c r="E329" s="54"/>
      <c r="F329" s="54"/>
      <c r="G329" s="53"/>
      <c r="H329" s="53"/>
      <c r="I329" s="53"/>
      <c r="J329" s="53"/>
      <c r="K329" s="53"/>
      <c r="L329" s="54"/>
      <c r="M329" s="110"/>
      <c r="N329" s="110"/>
      <c r="O329" s="105"/>
      <c r="P329" s="112"/>
      <c r="Q329" s="107"/>
      <c r="R329" s="113"/>
      <c r="S329" s="101"/>
      <c r="T329" s="102"/>
      <c r="U329" s="102"/>
      <c r="V329" s="105"/>
      <c r="W329" s="105"/>
      <c r="X329" s="105"/>
      <c r="Y329" s="106"/>
      <c r="Z329" s="105"/>
      <c r="BI329" s="105"/>
      <c r="BJ329" s="105"/>
      <c r="BK329" s="105"/>
      <c r="BL329" s="105"/>
    </row>
    <row r="330" spans="3:64">
      <c r="C330" s="45"/>
      <c r="D330" s="53"/>
      <c r="E330" s="54"/>
      <c r="F330" s="54"/>
      <c r="G330" s="53"/>
      <c r="H330" s="53"/>
      <c r="I330" s="53"/>
      <c r="J330" s="53"/>
      <c r="K330" s="53"/>
      <c r="L330" s="54"/>
      <c r="M330" s="110"/>
      <c r="N330" s="110"/>
      <c r="O330" s="105"/>
      <c r="P330" s="112"/>
      <c r="Q330" s="107"/>
      <c r="R330" s="113"/>
      <c r="S330" s="101"/>
      <c r="T330" s="102"/>
      <c r="U330" s="102"/>
      <c r="V330" s="105"/>
      <c r="W330" s="105"/>
      <c r="X330" s="105"/>
      <c r="Y330" s="106"/>
      <c r="Z330" s="105"/>
      <c r="BI330" s="105"/>
      <c r="BJ330" s="105"/>
      <c r="BK330" s="105"/>
      <c r="BL330" s="105"/>
    </row>
    <row r="331" spans="3:64">
      <c r="C331" s="45"/>
      <c r="D331" s="53"/>
      <c r="E331" s="54"/>
      <c r="F331" s="54"/>
      <c r="G331" s="53"/>
      <c r="H331" s="53"/>
      <c r="I331" s="53"/>
      <c r="J331" s="53"/>
      <c r="K331" s="53"/>
      <c r="L331" s="54"/>
      <c r="M331" s="110"/>
      <c r="N331" s="110"/>
      <c r="O331" s="105"/>
      <c r="P331" s="112"/>
      <c r="Q331" s="107"/>
      <c r="R331" s="113"/>
      <c r="S331" s="101"/>
      <c r="T331" s="102"/>
      <c r="U331" s="102"/>
      <c r="V331" s="105"/>
      <c r="W331" s="105"/>
      <c r="X331" s="105"/>
      <c r="Y331" s="106"/>
      <c r="Z331" s="105"/>
      <c r="BI331" s="105"/>
      <c r="BJ331" s="105"/>
      <c r="BK331" s="105"/>
      <c r="BL331" s="105"/>
    </row>
    <row r="332" spans="3:64">
      <c r="C332" s="45"/>
      <c r="D332" s="53"/>
      <c r="E332" s="54"/>
      <c r="F332" s="54"/>
      <c r="G332" s="53"/>
      <c r="H332" s="53"/>
      <c r="I332" s="53"/>
      <c r="J332" s="53"/>
      <c r="K332" s="53"/>
      <c r="L332" s="54"/>
      <c r="M332" s="110"/>
      <c r="N332" s="110"/>
      <c r="O332" s="105"/>
      <c r="P332" s="112"/>
      <c r="Q332" s="107"/>
      <c r="R332" s="113"/>
      <c r="S332" s="101"/>
      <c r="T332" s="102"/>
      <c r="U332" s="102"/>
      <c r="V332" s="105"/>
      <c r="W332" s="105"/>
      <c r="X332" s="105"/>
      <c r="Y332" s="106"/>
      <c r="Z332" s="105"/>
      <c r="BI332" s="105"/>
      <c r="BJ332" s="105"/>
      <c r="BK332" s="105"/>
      <c r="BL332" s="105"/>
    </row>
    <row r="333" spans="3:64">
      <c r="C333" s="45"/>
      <c r="D333" s="53"/>
      <c r="E333" s="54"/>
      <c r="F333" s="54"/>
      <c r="G333" s="53"/>
      <c r="H333" s="53"/>
      <c r="I333" s="53"/>
      <c r="J333" s="53"/>
      <c r="K333" s="53"/>
      <c r="L333" s="54"/>
      <c r="M333" s="110"/>
      <c r="N333" s="110"/>
      <c r="O333" s="105"/>
      <c r="P333" s="112"/>
      <c r="Q333" s="107"/>
      <c r="R333" s="113"/>
      <c r="S333" s="101"/>
      <c r="T333" s="102"/>
      <c r="U333" s="102"/>
      <c r="V333" s="105"/>
      <c r="W333" s="105"/>
      <c r="X333" s="105"/>
      <c r="Y333" s="106"/>
      <c r="Z333" s="105"/>
      <c r="BI333" s="105"/>
      <c r="BJ333" s="105"/>
      <c r="BK333" s="105"/>
      <c r="BL333" s="105"/>
    </row>
    <row r="334" spans="3:64">
      <c r="C334" s="45"/>
      <c r="D334" s="53"/>
      <c r="E334" s="54"/>
      <c r="F334" s="54"/>
      <c r="G334" s="53"/>
      <c r="H334" s="53"/>
      <c r="I334" s="53"/>
      <c r="J334" s="53"/>
      <c r="K334" s="53"/>
      <c r="L334" s="54"/>
      <c r="M334" s="110"/>
      <c r="N334" s="110"/>
      <c r="O334" s="105"/>
      <c r="P334" s="112"/>
      <c r="Q334" s="107"/>
      <c r="R334" s="113"/>
      <c r="S334" s="101"/>
      <c r="T334" s="102"/>
      <c r="U334" s="102"/>
      <c r="V334" s="105"/>
      <c r="W334" s="105"/>
      <c r="X334" s="105"/>
      <c r="Y334" s="106"/>
      <c r="Z334" s="105"/>
      <c r="BI334" s="105"/>
      <c r="BJ334" s="105"/>
      <c r="BK334" s="105"/>
      <c r="BL334" s="105"/>
    </row>
    <row r="335" spans="3:64">
      <c r="C335" s="45"/>
      <c r="D335" s="53"/>
      <c r="E335" s="54"/>
      <c r="F335" s="54"/>
      <c r="G335" s="53"/>
      <c r="H335" s="53"/>
      <c r="I335" s="53"/>
      <c r="J335" s="53"/>
      <c r="K335" s="53"/>
      <c r="L335" s="54"/>
      <c r="M335" s="110"/>
      <c r="N335" s="110"/>
      <c r="O335" s="105"/>
      <c r="P335" s="112"/>
      <c r="Q335" s="107"/>
      <c r="R335" s="113"/>
      <c r="S335" s="101"/>
      <c r="T335" s="102"/>
      <c r="U335" s="102"/>
      <c r="V335" s="105"/>
      <c r="W335" s="105"/>
      <c r="X335" s="105"/>
      <c r="Y335" s="106"/>
      <c r="Z335" s="105"/>
      <c r="BI335" s="105"/>
      <c r="BJ335" s="105"/>
      <c r="BK335" s="105"/>
      <c r="BL335" s="105"/>
    </row>
    <row r="336" spans="3:64">
      <c r="C336" s="45"/>
      <c r="D336" s="53"/>
      <c r="E336" s="54"/>
      <c r="F336" s="54"/>
      <c r="G336" s="53"/>
      <c r="H336" s="53"/>
      <c r="I336" s="53"/>
      <c r="J336" s="53"/>
      <c r="K336" s="53"/>
      <c r="L336" s="54"/>
      <c r="M336" s="110"/>
      <c r="N336" s="110"/>
      <c r="O336" s="105"/>
      <c r="P336" s="112"/>
      <c r="Q336" s="107"/>
      <c r="R336" s="113"/>
      <c r="S336" s="101"/>
      <c r="T336" s="102"/>
      <c r="U336" s="102"/>
      <c r="V336" s="105"/>
      <c r="W336" s="105"/>
      <c r="X336" s="105"/>
      <c r="Y336" s="106"/>
      <c r="Z336" s="105"/>
      <c r="BI336" s="105"/>
      <c r="BJ336" s="105"/>
      <c r="BK336" s="105"/>
      <c r="BL336" s="105"/>
    </row>
    <row r="337" spans="3:64">
      <c r="C337" s="45"/>
      <c r="D337" s="53"/>
      <c r="E337" s="54"/>
      <c r="F337" s="54"/>
      <c r="G337" s="53"/>
      <c r="H337" s="53"/>
      <c r="I337" s="53"/>
      <c r="J337" s="53"/>
      <c r="K337" s="53"/>
      <c r="L337" s="54"/>
      <c r="M337" s="110"/>
      <c r="N337" s="110"/>
      <c r="O337" s="105"/>
      <c r="P337" s="112"/>
      <c r="Q337" s="107"/>
      <c r="R337" s="113"/>
      <c r="S337" s="101"/>
      <c r="T337" s="102"/>
      <c r="U337" s="102"/>
      <c r="V337" s="105"/>
      <c r="W337" s="105"/>
      <c r="X337" s="105"/>
      <c r="Y337" s="106"/>
      <c r="Z337" s="105"/>
      <c r="BI337" s="105"/>
      <c r="BJ337" s="105"/>
      <c r="BK337" s="105"/>
      <c r="BL337" s="105"/>
    </row>
    <row r="338" spans="3:64">
      <c r="C338" s="45"/>
      <c r="D338" s="53"/>
      <c r="E338" s="54"/>
      <c r="F338" s="54"/>
      <c r="G338" s="53"/>
      <c r="H338" s="53"/>
      <c r="I338" s="53"/>
      <c r="J338" s="53"/>
      <c r="K338" s="53"/>
      <c r="L338" s="54"/>
      <c r="M338" s="110"/>
      <c r="N338" s="110"/>
      <c r="O338" s="105"/>
      <c r="P338" s="112"/>
      <c r="Q338" s="107"/>
      <c r="R338" s="113"/>
      <c r="S338" s="101"/>
      <c r="T338" s="102"/>
      <c r="U338" s="102"/>
      <c r="V338" s="105"/>
      <c r="W338" s="105"/>
      <c r="X338" s="105"/>
      <c r="Y338" s="106"/>
      <c r="Z338" s="105"/>
      <c r="BI338" s="105"/>
      <c r="BJ338" s="105"/>
      <c r="BK338" s="105"/>
      <c r="BL338" s="105"/>
    </row>
    <row r="339" spans="3:64">
      <c r="C339" s="45"/>
      <c r="D339" s="53"/>
      <c r="E339" s="54"/>
      <c r="F339" s="54"/>
      <c r="G339" s="53"/>
      <c r="H339" s="53"/>
      <c r="I339" s="53"/>
      <c r="J339" s="53"/>
      <c r="K339" s="53"/>
      <c r="L339" s="54"/>
      <c r="M339" s="110"/>
      <c r="N339" s="110"/>
      <c r="O339" s="105"/>
      <c r="P339" s="112"/>
      <c r="Q339" s="107"/>
      <c r="R339" s="113"/>
      <c r="S339" s="101"/>
      <c r="T339" s="102"/>
      <c r="U339" s="102"/>
      <c r="V339" s="105"/>
      <c r="W339" s="105"/>
      <c r="X339" s="105"/>
      <c r="Y339" s="106"/>
      <c r="Z339" s="105"/>
      <c r="BI339" s="105"/>
      <c r="BJ339" s="105"/>
      <c r="BK339" s="105"/>
      <c r="BL339" s="105"/>
    </row>
    <row r="340" spans="3:64">
      <c r="C340" s="45"/>
      <c r="D340" s="53"/>
      <c r="E340" s="54"/>
      <c r="F340" s="54"/>
      <c r="G340" s="53"/>
      <c r="H340" s="53"/>
      <c r="I340" s="53"/>
      <c r="J340" s="53"/>
      <c r="K340" s="53"/>
      <c r="L340" s="54"/>
      <c r="M340" s="110"/>
      <c r="N340" s="110"/>
      <c r="O340" s="105"/>
      <c r="P340" s="112"/>
      <c r="Q340" s="107"/>
      <c r="R340" s="113"/>
      <c r="S340" s="101"/>
      <c r="T340" s="102"/>
      <c r="U340" s="102"/>
      <c r="V340" s="105"/>
      <c r="W340" s="105"/>
      <c r="X340" s="105"/>
      <c r="Y340" s="106"/>
      <c r="Z340" s="105"/>
      <c r="BI340" s="105"/>
      <c r="BJ340" s="105"/>
      <c r="BK340" s="105"/>
      <c r="BL340" s="105"/>
    </row>
    <row r="341" spans="3:64">
      <c r="C341" s="45"/>
      <c r="D341" s="53"/>
      <c r="E341" s="54"/>
      <c r="F341" s="54"/>
      <c r="G341" s="53"/>
      <c r="H341" s="53"/>
      <c r="I341" s="53"/>
      <c r="J341" s="53"/>
      <c r="K341" s="53"/>
      <c r="L341" s="54"/>
      <c r="M341" s="110"/>
      <c r="N341" s="110"/>
      <c r="O341" s="105"/>
      <c r="P341" s="112"/>
      <c r="Q341" s="107"/>
      <c r="R341" s="113"/>
      <c r="S341" s="101"/>
      <c r="T341" s="102"/>
      <c r="U341" s="102"/>
      <c r="V341" s="105"/>
      <c r="W341" s="105"/>
      <c r="X341" s="105"/>
      <c r="Y341" s="106"/>
      <c r="Z341" s="105"/>
      <c r="BI341" s="105"/>
      <c r="BJ341" s="105"/>
      <c r="BK341" s="105"/>
      <c r="BL341" s="105"/>
    </row>
    <row r="342" spans="3:64">
      <c r="C342" s="45"/>
      <c r="D342" s="53"/>
      <c r="E342" s="54"/>
      <c r="F342" s="54"/>
      <c r="G342" s="53"/>
      <c r="H342" s="53"/>
      <c r="I342" s="53"/>
      <c r="J342" s="53"/>
      <c r="K342" s="53"/>
      <c r="L342" s="54"/>
      <c r="M342" s="110"/>
      <c r="N342" s="110"/>
      <c r="O342" s="105"/>
      <c r="P342" s="112"/>
      <c r="Q342" s="107"/>
      <c r="R342" s="113"/>
      <c r="S342" s="101"/>
      <c r="T342" s="102"/>
      <c r="U342" s="102"/>
      <c r="V342" s="105"/>
      <c r="W342" s="105"/>
      <c r="X342" s="105"/>
      <c r="Y342" s="106"/>
      <c r="Z342" s="105"/>
      <c r="BI342" s="105"/>
      <c r="BJ342" s="105"/>
      <c r="BK342" s="105"/>
      <c r="BL342" s="105"/>
    </row>
    <row r="343" spans="3:64">
      <c r="C343" s="45"/>
      <c r="D343" s="53"/>
      <c r="E343" s="54"/>
      <c r="F343" s="54"/>
      <c r="G343" s="53"/>
      <c r="H343" s="53"/>
      <c r="I343" s="53"/>
      <c r="J343" s="53"/>
      <c r="K343" s="53"/>
      <c r="L343" s="54"/>
      <c r="M343" s="110"/>
      <c r="N343" s="110"/>
      <c r="O343" s="105"/>
      <c r="P343" s="112"/>
      <c r="Q343" s="107"/>
      <c r="R343" s="113"/>
      <c r="S343" s="101"/>
      <c r="T343" s="102"/>
      <c r="U343" s="102"/>
      <c r="V343" s="105"/>
      <c r="W343" s="105"/>
      <c r="X343" s="105"/>
      <c r="Y343" s="106"/>
      <c r="Z343" s="105"/>
      <c r="BI343" s="105"/>
      <c r="BJ343" s="105"/>
      <c r="BK343" s="105"/>
      <c r="BL343" s="105"/>
    </row>
    <row r="344" spans="3:64">
      <c r="C344" s="45"/>
      <c r="D344" s="53"/>
      <c r="E344" s="54"/>
      <c r="F344" s="54"/>
      <c r="G344" s="53"/>
      <c r="H344" s="53"/>
      <c r="I344" s="53"/>
      <c r="J344" s="53"/>
      <c r="K344" s="53"/>
      <c r="L344" s="54"/>
      <c r="M344" s="110"/>
      <c r="N344" s="110"/>
      <c r="O344" s="105"/>
      <c r="P344" s="112"/>
      <c r="Q344" s="107"/>
      <c r="R344" s="113"/>
      <c r="S344" s="101"/>
      <c r="T344" s="102"/>
      <c r="U344" s="102"/>
      <c r="V344" s="105"/>
      <c r="W344" s="105"/>
      <c r="X344" s="105"/>
      <c r="Y344" s="106"/>
      <c r="Z344" s="105"/>
      <c r="BI344" s="105"/>
      <c r="BJ344" s="105"/>
      <c r="BK344" s="105"/>
      <c r="BL344" s="105"/>
    </row>
    <row r="345" spans="3:64">
      <c r="C345" s="45"/>
      <c r="D345" s="53"/>
      <c r="E345" s="54"/>
      <c r="F345" s="54"/>
      <c r="G345" s="53"/>
      <c r="H345" s="53"/>
      <c r="I345" s="53"/>
      <c r="J345" s="53"/>
      <c r="K345" s="53"/>
      <c r="L345" s="54"/>
      <c r="M345" s="110"/>
      <c r="N345" s="110"/>
      <c r="O345" s="105"/>
      <c r="P345" s="112"/>
      <c r="Q345" s="107"/>
      <c r="R345" s="113"/>
      <c r="S345" s="101"/>
      <c r="T345" s="102"/>
      <c r="U345" s="102"/>
      <c r="V345" s="105"/>
      <c r="W345" s="105"/>
      <c r="X345" s="105"/>
      <c r="Y345" s="106"/>
      <c r="Z345" s="105"/>
      <c r="BI345" s="105"/>
      <c r="BJ345" s="105"/>
      <c r="BK345" s="105"/>
      <c r="BL345" s="105"/>
    </row>
    <row r="346" spans="3:64">
      <c r="C346" s="45"/>
      <c r="D346" s="53"/>
      <c r="E346" s="54"/>
      <c r="F346" s="54"/>
      <c r="G346" s="53"/>
      <c r="H346" s="53"/>
      <c r="I346" s="53"/>
      <c r="J346" s="53"/>
      <c r="K346" s="53"/>
      <c r="L346" s="54"/>
      <c r="M346" s="110"/>
      <c r="N346" s="110"/>
      <c r="O346" s="105"/>
      <c r="P346" s="112"/>
      <c r="Q346" s="107"/>
      <c r="R346" s="113"/>
      <c r="S346" s="101"/>
      <c r="T346" s="102"/>
      <c r="U346" s="102"/>
      <c r="V346" s="105"/>
      <c r="W346" s="105"/>
      <c r="X346" s="105"/>
      <c r="Y346" s="106"/>
      <c r="Z346" s="105"/>
      <c r="BI346" s="105"/>
      <c r="BJ346" s="105"/>
      <c r="BK346" s="105"/>
      <c r="BL346" s="105"/>
    </row>
    <row r="347" spans="3:64">
      <c r="C347" s="45"/>
      <c r="D347" s="53"/>
      <c r="E347" s="54"/>
      <c r="F347" s="54"/>
      <c r="G347" s="53"/>
      <c r="H347" s="53"/>
      <c r="I347" s="53"/>
      <c r="J347" s="53"/>
      <c r="K347" s="53"/>
      <c r="L347" s="54"/>
      <c r="M347" s="110"/>
      <c r="N347" s="110"/>
      <c r="O347" s="105"/>
      <c r="P347" s="112"/>
      <c r="Q347" s="107"/>
      <c r="R347" s="113"/>
      <c r="S347" s="101"/>
      <c r="T347" s="102"/>
      <c r="U347" s="102"/>
      <c r="V347" s="105"/>
      <c r="W347" s="105"/>
      <c r="X347" s="105"/>
      <c r="Y347" s="106"/>
      <c r="Z347" s="105"/>
      <c r="BI347" s="105"/>
      <c r="BJ347" s="105"/>
      <c r="BK347" s="105"/>
      <c r="BL347" s="105"/>
    </row>
    <row r="348" spans="3:64">
      <c r="C348" s="45"/>
      <c r="D348" s="53"/>
      <c r="E348" s="54"/>
      <c r="F348" s="54"/>
      <c r="G348" s="53"/>
      <c r="H348" s="53"/>
      <c r="I348" s="53"/>
      <c r="J348" s="53"/>
      <c r="K348" s="53"/>
      <c r="L348" s="54"/>
      <c r="M348" s="110"/>
      <c r="N348" s="110"/>
      <c r="O348" s="105"/>
      <c r="P348" s="112"/>
      <c r="Q348" s="107"/>
      <c r="R348" s="113"/>
      <c r="S348" s="101"/>
      <c r="T348" s="102"/>
      <c r="U348" s="102"/>
      <c r="V348" s="105"/>
      <c r="W348" s="105"/>
      <c r="X348" s="105"/>
      <c r="Y348" s="106"/>
      <c r="Z348" s="105"/>
      <c r="BI348" s="105"/>
      <c r="BJ348" s="105"/>
      <c r="BK348" s="105"/>
      <c r="BL348" s="105"/>
    </row>
    <row r="349" spans="3:64">
      <c r="C349" s="45"/>
      <c r="D349" s="53"/>
      <c r="E349" s="54"/>
      <c r="F349" s="54"/>
      <c r="G349" s="53"/>
      <c r="H349" s="53"/>
      <c r="I349" s="53"/>
      <c r="J349" s="53"/>
      <c r="K349" s="53"/>
      <c r="L349" s="54"/>
      <c r="M349" s="110"/>
      <c r="N349" s="110"/>
      <c r="O349" s="105"/>
      <c r="P349" s="112"/>
      <c r="Q349" s="107"/>
      <c r="R349" s="113"/>
      <c r="S349" s="101"/>
      <c r="T349" s="102"/>
      <c r="U349" s="102"/>
      <c r="V349" s="105"/>
      <c r="W349" s="105"/>
      <c r="X349" s="105"/>
      <c r="Y349" s="106"/>
      <c r="Z349" s="105"/>
      <c r="BI349" s="105"/>
      <c r="BJ349" s="105"/>
      <c r="BK349" s="105"/>
      <c r="BL349" s="105"/>
    </row>
    <row r="350" spans="3:64">
      <c r="C350" s="45"/>
      <c r="D350" s="53"/>
      <c r="E350" s="54"/>
      <c r="F350" s="54"/>
      <c r="G350" s="53"/>
      <c r="H350" s="53"/>
      <c r="I350" s="53"/>
      <c r="J350" s="53"/>
      <c r="K350" s="53"/>
      <c r="L350" s="54"/>
      <c r="M350" s="110"/>
      <c r="N350" s="110"/>
      <c r="O350" s="105"/>
      <c r="P350" s="112"/>
      <c r="Q350" s="107"/>
      <c r="R350" s="113"/>
      <c r="S350" s="101"/>
      <c r="T350" s="102"/>
      <c r="U350" s="102"/>
      <c r="V350" s="105"/>
      <c r="W350" s="105"/>
      <c r="X350" s="105"/>
      <c r="Y350" s="106"/>
      <c r="Z350" s="105"/>
      <c r="BI350" s="105"/>
      <c r="BJ350" s="105"/>
      <c r="BK350" s="105"/>
      <c r="BL350" s="105"/>
    </row>
    <row r="351" spans="3:64">
      <c r="C351" s="45"/>
      <c r="D351" s="53"/>
      <c r="E351" s="54"/>
      <c r="F351" s="54"/>
      <c r="G351" s="53"/>
      <c r="H351" s="53"/>
      <c r="I351" s="53"/>
      <c r="J351" s="53"/>
      <c r="K351" s="53"/>
      <c r="L351" s="54"/>
      <c r="M351" s="110"/>
      <c r="N351" s="110"/>
      <c r="O351" s="105"/>
      <c r="P351" s="112"/>
      <c r="Q351" s="107"/>
      <c r="R351" s="113"/>
      <c r="S351" s="101"/>
      <c r="T351" s="102"/>
      <c r="U351" s="102"/>
      <c r="V351" s="105"/>
      <c r="W351" s="105"/>
      <c r="X351" s="105"/>
      <c r="Y351" s="106"/>
      <c r="Z351" s="105"/>
      <c r="BI351" s="105"/>
      <c r="BJ351" s="105"/>
      <c r="BK351" s="105"/>
      <c r="BL351" s="105"/>
    </row>
    <row r="352" spans="3:64">
      <c r="C352" s="45"/>
      <c r="D352" s="53"/>
      <c r="E352" s="54"/>
      <c r="F352" s="54"/>
      <c r="G352" s="53"/>
      <c r="H352" s="53"/>
      <c r="I352" s="53"/>
      <c r="J352" s="53"/>
      <c r="K352" s="53"/>
      <c r="L352" s="54"/>
      <c r="M352" s="110"/>
      <c r="N352" s="110"/>
      <c r="O352" s="105"/>
      <c r="P352" s="112"/>
      <c r="Q352" s="107"/>
      <c r="R352" s="113"/>
      <c r="S352" s="101"/>
      <c r="T352" s="102"/>
      <c r="U352" s="102"/>
      <c r="V352" s="105"/>
      <c r="W352" s="105"/>
      <c r="X352" s="105"/>
      <c r="Y352" s="106"/>
      <c r="Z352" s="105"/>
      <c r="BI352" s="105"/>
      <c r="BJ352" s="105"/>
      <c r="BK352" s="105"/>
      <c r="BL352" s="105"/>
    </row>
    <row r="353" spans="3:64">
      <c r="C353" s="45"/>
      <c r="D353" s="53"/>
      <c r="E353" s="54"/>
      <c r="F353" s="54"/>
      <c r="G353" s="53"/>
      <c r="H353" s="53"/>
      <c r="I353" s="53"/>
      <c r="J353" s="53"/>
      <c r="K353" s="53"/>
      <c r="L353" s="54"/>
      <c r="M353" s="110"/>
      <c r="N353" s="110"/>
      <c r="O353" s="105"/>
      <c r="P353" s="112"/>
      <c r="Q353" s="107"/>
      <c r="R353" s="113"/>
      <c r="S353" s="101"/>
      <c r="T353" s="102"/>
      <c r="U353" s="102"/>
      <c r="V353" s="105"/>
      <c r="W353" s="105"/>
      <c r="X353" s="105"/>
      <c r="Y353" s="106"/>
      <c r="Z353" s="105"/>
      <c r="BI353" s="105"/>
      <c r="BJ353" s="105"/>
      <c r="BK353" s="105"/>
      <c r="BL353" s="105"/>
    </row>
    <row r="354" spans="3:64">
      <c r="C354" s="45"/>
      <c r="D354" s="53"/>
      <c r="E354" s="54"/>
      <c r="F354" s="54"/>
      <c r="G354" s="53"/>
      <c r="H354" s="53"/>
      <c r="I354" s="53"/>
      <c r="J354" s="53"/>
      <c r="K354" s="53"/>
      <c r="L354" s="54"/>
      <c r="M354" s="110"/>
      <c r="N354" s="110"/>
      <c r="O354" s="105"/>
      <c r="P354" s="112"/>
      <c r="Q354" s="107"/>
      <c r="R354" s="113"/>
      <c r="S354" s="101"/>
      <c r="T354" s="102"/>
      <c r="U354" s="102"/>
      <c r="V354" s="105"/>
      <c r="W354" s="105"/>
      <c r="X354" s="105"/>
      <c r="Y354" s="106"/>
      <c r="Z354" s="105"/>
      <c r="BI354" s="105"/>
      <c r="BJ354" s="105"/>
      <c r="BK354" s="105"/>
      <c r="BL354" s="105"/>
    </row>
    <row r="355" spans="3:64">
      <c r="C355" s="45"/>
      <c r="D355" s="53"/>
      <c r="E355" s="54"/>
      <c r="F355" s="54"/>
      <c r="G355" s="53"/>
      <c r="H355" s="53"/>
      <c r="I355" s="53"/>
      <c r="J355" s="53"/>
      <c r="K355" s="53"/>
      <c r="L355" s="54"/>
      <c r="M355" s="110"/>
      <c r="N355" s="110"/>
      <c r="O355" s="105"/>
      <c r="P355" s="112"/>
      <c r="Q355" s="107"/>
      <c r="R355" s="113"/>
      <c r="S355" s="101"/>
      <c r="T355" s="102"/>
      <c r="U355" s="102"/>
      <c r="V355" s="105"/>
      <c r="W355" s="105"/>
      <c r="X355" s="105"/>
      <c r="Y355" s="106"/>
      <c r="Z355" s="105"/>
      <c r="BI355" s="105"/>
      <c r="BJ355" s="105"/>
      <c r="BK355" s="105"/>
      <c r="BL355" s="105"/>
    </row>
    <row r="356" spans="3:64">
      <c r="C356" s="45"/>
      <c r="D356" s="53"/>
      <c r="E356" s="54"/>
      <c r="F356" s="54"/>
      <c r="G356" s="53"/>
      <c r="H356" s="53"/>
      <c r="I356" s="53"/>
      <c r="J356" s="53"/>
      <c r="K356" s="53"/>
      <c r="L356" s="54"/>
      <c r="M356" s="110"/>
      <c r="N356" s="110"/>
      <c r="O356" s="105"/>
      <c r="P356" s="112"/>
      <c r="Q356" s="107"/>
      <c r="R356" s="113"/>
      <c r="S356" s="101"/>
      <c r="T356" s="102"/>
      <c r="U356" s="102"/>
      <c r="V356" s="105"/>
      <c r="W356" s="105"/>
      <c r="X356" s="105"/>
      <c r="Y356" s="106"/>
      <c r="Z356" s="105"/>
      <c r="BI356" s="105"/>
      <c r="BJ356" s="105"/>
      <c r="BK356" s="105"/>
      <c r="BL356" s="105"/>
    </row>
    <row r="357" spans="3:64">
      <c r="C357" s="45"/>
      <c r="D357" s="53"/>
      <c r="E357" s="54"/>
      <c r="F357" s="54"/>
      <c r="G357" s="53"/>
      <c r="H357" s="53"/>
      <c r="I357" s="53"/>
      <c r="J357" s="53"/>
      <c r="K357" s="53"/>
      <c r="L357" s="54"/>
      <c r="M357" s="110"/>
      <c r="N357" s="110"/>
      <c r="O357" s="105"/>
      <c r="P357" s="112"/>
      <c r="Q357" s="107"/>
      <c r="R357" s="113"/>
      <c r="S357" s="101"/>
      <c r="T357" s="102"/>
      <c r="U357" s="102"/>
      <c r="V357" s="105"/>
      <c r="W357" s="105"/>
      <c r="X357" s="105"/>
      <c r="Y357" s="106"/>
      <c r="Z357" s="105"/>
      <c r="BI357" s="105"/>
      <c r="BJ357" s="105"/>
      <c r="BK357" s="105"/>
      <c r="BL357" s="105"/>
    </row>
    <row r="358" spans="3:64">
      <c r="C358" s="45"/>
      <c r="D358" s="53"/>
      <c r="E358" s="54"/>
      <c r="F358" s="54"/>
      <c r="G358" s="53"/>
      <c r="H358" s="53"/>
      <c r="I358" s="53"/>
      <c r="J358" s="53"/>
      <c r="K358" s="53"/>
      <c r="L358" s="54"/>
      <c r="M358" s="110"/>
      <c r="N358" s="110"/>
      <c r="O358" s="105"/>
      <c r="P358" s="112"/>
      <c r="Q358" s="107"/>
      <c r="R358" s="113"/>
      <c r="S358" s="101"/>
      <c r="T358" s="102"/>
      <c r="U358" s="102"/>
      <c r="V358" s="105"/>
      <c r="W358" s="105"/>
      <c r="X358" s="105"/>
      <c r="Y358" s="106"/>
      <c r="Z358" s="105"/>
      <c r="BI358" s="105"/>
      <c r="BJ358" s="105"/>
      <c r="BK358" s="105"/>
      <c r="BL358" s="105"/>
    </row>
    <row r="359" spans="3:64">
      <c r="C359" s="45"/>
      <c r="D359" s="53"/>
      <c r="E359" s="54"/>
      <c r="F359" s="54"/>
      <c r="G359" s="53"/>
      <c r="H359" s="53"/>
      <c r="I359" s="53"/>
      <c r="J359" s="53"/>
      <c r="K359" s="53"/>
      <c r="L359" s="54"/>
      <c r="M359" s="110"/>
      <c r="N359" s="110"/>
      <c r="O359" s="105"/>
      <c r="P359" s="112"/>
      <c r="Q359" s="107"/>
      <c r="R359" s="113"/>
      <c r="S359" s="101"/>
      <c r="T359" s="102"/>
      <c r="U359" s="102"/>
      <c r="V359" s="105"/>
      <c r="W359" s="105"/>
      <c r="X359" s="105"/>
      <c r="Y359" s="106"/>
      <c r="Z359" s="105"/>
      <c r="BI359" s="105"/>
      <c r="BJ359" s="105"/>
      <c r="BK359" s="105"/>
      <c r="BL359" s="105"/>
    </row>
    <row r="360" spans="3:64">
      <c r="C360" s="45"/>
      <c r="D360" s="53"/>
      <c r="E360" s="54"/>
      <c r="F360" s="54"/>
      <c r="G360" s="53"/>
      <c r="H360" s="53"/>
      <c r="I360" s="53"/>
      <c r="J360" s="53"/>
      <c r="K360" s="53"/>
      <c r="L360" s="54"/>
      <c r="M360" s="110"/>
      <c r="N360" s="110"/>
      <c r="O360" s="105"/>
      <c r="P360" s="112"/>
      <c r="Q360" s="107"/>
      <c r="R360" s="113"/>
      <c r="S360" s="101"/>
      <c r="T360" s="102"/>
      <c r="U360" s="102"/>
      <c r="V360" s="105"/>
      <c r="W360" s="105"/>
      <c r="X360" s="105"/>
      <c r="Y360" s="106"/>
      <c r="Z360" s="105"/>
      <c r="BI360" s="105"/>
      <c r="BJ360" s="105"/>
      <c r="BK360" s="105"/>
      <c r="BL360" s="105"/>
    </row>
    <row r="361" spans="3:64">
      <c r="C361" s="45"/>
      <c r="D361" s="53"/>
      <c r="E361" s="54"/>
      <c r="F361" s="54"/>
      <c r="G361" s="53"/>
      <c r="H361" s="53"/>
      <c r="I361" s="53"/>
      <c r="J361" s="53"/>
      <c r="K361" s="53"/>
      <c r="L361" s="54"/>
      <c r="M361" s="110"/>
      <c r="N361" s="110"/>
      <c r="O361" s="105"/>
      <c r="P361" s="112"/>
      <c r="Q361" s="107"/>
      <c r="R361" s="113"/>
      <c r="S361" s="101"/>
      <c r="T361" s="102"/>
      <c r="U361" s="102"/>
      <c r="V361" s="105"/>
      <c r="W361" s="105"/>
      <c r="X361" s="105"/>
      <c r="Y361" s="106"/>
      <c r="Z361" s="105"/>
      <c r="BI361" s="105"/>
      <c r="BJ361" s="105"/>
      <c r="BK361" s="105"/>
      <c r="BL361" s="105"/>
    </row>
    <row r="362" spans="3:64">
      <c r="C362" s="45"/>
      <c r="D362" s="53"/>
      <c r="E362" s="54"/>
      <c r="F362" s="54"/>
      <c r="G362" s="53"/>
      <c r="H362" s="53"/>
      <c r="I362" s="53"/>
      <c r="J362" s="53"/>
      <c r="K362" s="53"/>
      <c r="L362" s="54"/>
      <c r="M362" s="110"/>
      <c r="N362" s="110"/>
      <c r="O362" s="105"/>
      <c r="P362" s="112"/>
      <c r="Q362" s="107"/>
      <c r="R362" s="113"/>
      <c r="S362" s="101"/>
      <c r="T362" s="102"/>
      <c r="U362" s="102"/>
      <c r="V362" s="105"/>
      <c r="W362" s="105"/>
      <c r="X362" s="105"/>
      <c r="Y362" s="106"/>
      <c r="Z362" s="105"/>
      <c r="BI362" s="105"/>
      <c r="BJ362" s="105"/>
      <c r="BK362" s="105"/>
      <c r="BL362" s="105"/>
    </row>
    <row r="363" spans="3:64">
      <c r="C363" s="45"/>
      <c r="D363" s="53"/>
      <c r="E363" s="54"/>
      <c r="F363" s="54"/>
      <c r="G363" s="53"/>
      <c r="H363" s="53"/>
      <c r="I363" s="53"/>
      <c r="J363" s="53"/>
      <c r="K363" s="53"/>
      <c r="L363" s="54"/>
      <c r="M363" s="110"/>
      <c r="N363" s="110"/>
      <c r="O363" s="105"/>
      <c r="P363" s="112"/>
      <c r="Q363" s="107"/>
      <c r="R363" s="113"/>
      <c r="S363" s="101"/>
      <c r="T363" s="102"/>
      <c r="U363" s="102"/>
      <c r="V363" s="105"/>
      <c r="W363" s="105"/>
      <c r="X363" s="105"/>
      <c r="Y363" s="106"/>
      <c r="Z363" s="105"/>
      <c r="BI363" s="105"/>
      <c r="BJ363" s="105"/>
      <c r="BK363" s="105"/>
      <c r="BL363" s="105"/>
    </row>
    <row r="364" spans="3:64">
      <c r="C364" s="45"/>
      <c r="D364" s="53"/>
      <c r="E364" s="54"/>
      <c r="F364" s="54"/>
      <c r="G364" s="53"/>
      <c r="H364" s="53"/>
      <c r="I364" s="53"/>
      <c r="J364" s="53"/>
      <c r="K364" s="53"/>
      <c r="L364" s="54"/>
      <c r="M364" s="110"/>
      <c r="N364" s="110"/>
      <c r="O364" s="105"/>
      <c r="P364" s="112"/>
      <c r="Q364" s="107"/>
      <c r="R364" s="113"/>
      <c r="S364" s="101"/>
      <c r="T364" s="102"/>
      <c r="U364" s="102"/>
      <c r="V364" s="105"/>
      <c r="W364" s="105"/>
      <c r="X364" s="105"/>
      <c r="Y364" s="106"/>
      <c r="Z364" s="105"/>
      <c r="BI364" s="105"/>
      <c r="BJ364" s="105"/>
      <c r="BK364" s="105"/>
      <c r="BL364" s="105"/>
    </row>
    <row r="365" spans="3:64">
      <c r="C365" s="45"/>
      <c r="D365" s="53"/>
      <c r="E365" s="54"/>
      <c r="F365" s="54"/>
      <c r="G365" s="53"/>
      <c r="H365" s="53"/>
      <c r="I365" s="53"/>
      <c r="J365" s="53"/>
      <c r="K365" s="53"/>
      <c r="L365" s="54"/>
      <c r="M365" s="110"/>
      <c r="N365" s="110"/>
      <c r="O365" s="105"/>
      <c r="P365" s="112"/>
      <c r="Q365" s="107"/>
      <c r="R365" s="113"/>
      <c r="S365" s="101"/>
      <c r="T365" s="102"/>
      <c r="U365" s="102"/>
      <c r="V365" s="105"/>
      <c r="W365" s="105"/>
      <c r="X365" s="105"/>
      <c r="Y365" s="106"/>
      <c r="Z365" s="105"/>
      <c r="BI365" s="105"/>
      <c r="BJ365" s="105"/>
      <c r="BK365" s="105"/>
      <c r="BL365" s="105"/>
    </row>
    <row r="366" spans="3:64">
      <c r="C366" s="45"/>
      <c r="D366" s="53"/>
      <c r="E366" s="54"/>
      <c r="F366" s="54"/>
      <c r="G366" s="53"/>
      <c r="H366" s="53"/>
      <c r="I366" s="53"/>
      <c r="J366" s="53"/>
      <c r="K366" s="53"/>
      <c r="L366" s="54"/>
      <c r="M366" s="110"/>
      <c r="N366" s="110"/>
      <c r="O366" s="105"/>
      <c r="P366" s="112"/>
      <c r="Q366" s="107"/>
      <c r="R366" s="113"/>
      <c r="S366" s="101"/>
      <c r="T366" s="102"/>
      <c r="U366" s="102"/>
      <c r="V366" s="105"/>
      <c r="W366" s="105"/>
      <c r="X366" s="105"/>
      <c r="Y366" s="106"/>
      <c r="Z366" s="105"/>
      <c r="BI366" s="105"/>
      <c r="BJ366" s="105"/>
      <c r="BK366" s="105"/>
      <c r="BL366" s="105"/>
    </row>
    <row r="367" spans="3:64">
      <c r="C367" s="45"/>
      <c r="D367" s="53"/>
      <c r="E367" s="54"/>
      <c r="F367" s="54"/>
      <c r="G367" s="53"/>
      <c r="H367" s="53"/>
      <c r="I367" s="53"/>
      <c r="J367" s="53"/>
      <c r="K367" s="53"/>
      <c r="L367" s="54"/>
      <c r="M367" s="110"/>
      <c r="N367" s="110"/>
      <c r="O367" s="105"/>
      <c r="P367" s="112"/>
      <c r="Q367" s="107"/>
      <c r="R367" s="113"/>
      <c r="S367" s="101"/>
      <c r="T367" s="102"/>
      <c r="U367" s="102"/>
      <c r="V367" s="105"/>
      <c r="W367" s="105"/>
      <c r="X367" s="105"/>
      <c r="Y367" s="106"/>
      <c r="Z367" s="105"/>
      <c r="BI367" s="105"/>
      <c r="BJ367" s="105"/>
      <c r="BK367" s="105"/>
      <c r="BL367" s="105"/>
    </row>
    <row r="368" spans="3:64">
      <c r="C368" s="45"/>
      <c r="D368" s="53"/>
      <c r="E368" s="54"/>
      <c r="F368" s="54"/>
      <c r="G368" s="53"/>
      <c r="H368" s="53"/>
      <c r="I368" s="53"/>
      <c r="J368" s="53"/>
      <c r="K368" s="53"/>
      <c r="L368" s="54"/>
      <c r="M368" s="110"/>
      <c r="N368" s="110"/>
      <c r="O368" s="105"/>
      <c r="P368" s="112"/>
      <c r="Q368" s="107"/>
      <c r="R368" s="113"/>
      <c r="S368" s="101"/>
      <c r="T368" s="102"/>
      <c r="U368" s="102"/>
      <c r="V368" s="105"/>
      <c r="W368" s="105"/>
      <c r="X368" s="105"/>
      <c r="Y368" s="106"/>
      <c r="Z368" s="105"/>
      <c r="BI368" s="105"/>
      <c r="BJ368" s="105"/>
      <c r="BK368" s="105"/>
      <c r="BL368" s="105"/>
    </row>
    <row r="369" spans="3:64">
      <c r="C369" s="45"/>
      <c r="D369" s="53"/>
      <c r="E369" s="54"/>
      <c r="F369" s="54"/>
      <c r="G369" s="53"/>
      <c r="H369" s="53"/>
      <c r="I369" s="53"/>
      <c r="J369" s="53"/>
      <c r="K369" s="53"/>
      <c r="L369" s="54"/>
      <c r="M369" s="110"/>
      <c r="N369" s="110"/>
      <c r="O369" s="105"/>
      <c r="P369" s="112"/>
      <c r="Q369" s="107"/>
      <c r="R369" s="113"/>
      <c r="S369" s="101"/>
      <c r="T369" s="102"/>
      <c r="U369" s="102"/>
      <c r="V369" s="105"/>
      <c r="W369" s="105"/>
      <c r="X369" s="105"/>
      <c r="Y369" s="106"/>
      <c r="Z369" s="105"/>
      <c r="BI369" s="105"/>
      <c r="BJ369" s="105"/>
      <c r="BK369" s="105"/>
      <c r="BL369" s="105"/>
    </row>
    <row r="370" spans="3:64">
      <c r="C370" s="45"/>
      <c r="D370" s="53"/>
      <c r="E370" s="54"/>
      <c r="F370" s="54"/>
      <c r="G370" s="53"/>
      <c r="H370" s="53"/>
      <c r="I370" s="53"/>
      <c r="J370" s="53"/>
      <c r="K370" s="53"/>
      <c r="L370" s="54"/>
      <c r="M370" s="110"/>
      <c r="N370" s="110"/>
      <c r="O370" s="105"/>
      <c r="P370" s="112"/>
      <c r="Q370" s="107"/>
      <c r="R370" s="113"/>
      <c r="S370" s="101"/>
      <c r="T370" s="102"/>
      <c r="U370" s="102"/>
      <c r="V370" s="105"/>
      <c r="W370" s="105"/>
      <c r="X370" s="105"/>
      <c r="Y370" s="106"/>
      <c r="Z370" s="105"/>
      <c r="BI370" s="105"/>
      <c r="BJ370" s="105"/>
      <c r="BK370" s="105"/>
      <c r="BL370" s="105"/>
    </row>
    <row r="371" spans="3:64">
      <c r="C371" s="45"/>
      <c r="D371" s="53"/>
      <c r="E371" s="54"/>
      <c r="F371" s="54"/>
      <c r="G371" s="53"/>
      <c r="H371" s="53"/>
      <c r="I371" s="53"/>
      <c r="J371" s="53"/>
      <c r="K371" s="53"/>
      <c r="L371" s="54"/>
      <c r="M371" s="110"/>
      <c r="N371" s="110"/>
      <c r="O371" s="105"/>
      <c r="P371" s="112"/>
      <c r="Q371" s="107"/>
      <c r="R371" s="113"/>
      <c r="S371" s="101"/>
      <c r="T371" s="102"/>
      <c r="U371" s="102"/>
      <c r="V371" s="105"/>
      <c r="W371" s="105"/>
      <c r="X371" s="105"/>
      <c r="Y371" s="106"/>
      <c r="Z371" s="105"/>
      <c r="BI371" s="105"/>
      <c r="BJ371" s="105"/>
      <c r="BK371" s="105"/>
      <c r="BL371" s="105"/>
    </row>
    <row r="372" spans="3:64">
      <c r="C372" s="45"/>
      <c r="D372" s="53"/>
      <c r="E372" s="54"/>
      <c r="F372" s="54"/>
      <c r="G372" s="53"/>
      <c r="H372" s="53"/>
      <c r="I372" s="53"/>
      <c r="J372" s="53"/>
      <c r="K372" s="53"/>
      <c r="L372" s="54"/>
      <c r="M372" s="110"/>
      <c r="N372" s="110"/>
      <c r="O372" s="105"/>
      <c r="P372" s="112"/>
      <c r="Q372" s="107"/>
      <c r="R372" s="113"/>
      <c r="S372" s="101"/>
      <c r="T372" s="102"/>
      <c r="U372" s="102"/>
      <c r="V372" s="105"/>
      <c r="W372" s="105"/>
      <c r="X372" s="105"/>
      <c r="Y372" s="106"/>
      <c r="Z372" s="105"/>
      <c r="BI372" s="105"/>
      <c r="BJ372" s="105"/>
      <c r="BK372" s="105"/>
      <c r="BL372" s="105"/>
    </row>
    <row r="373" spans="3:64">
      <c r="C373" s="45"/>
      <c r="D373" s="53"/>
      <c r="E373" s="54"/>
      <c r="F373" s="54"/>
      <c r="G373" s="53"/>
      <c r="H373" s="53"/>
      <c r="I373" s="53"/>
      <c r="J373" s="53"/>
      <c r="K373" s="53"/>
      <c r="L373" s="54"/>
      <c r="M373" s="110"/>
      <c r="N373" s="110"/>
      <c r="O373" s="105"/>
      <c r="P373" s="112"/>
      <c r="Q373" s="107"/>
      <c r="R373" s="113"/>
      <c r="S373" s="101"/>
      <c r="T373" s="102"/>
      <c r="U373" s="102"/>
      <c r="V373" s="105"/>
      <c r="W373" s="105"/>
      <c r="X373" s="105"/>
      <c r="Y373" s="106"/>
      <c r="Z373" s="105"/>
      <c r="BI373" s="105"/>
      <c r="BJ373" s="105"/>
      <c r="BK373" s="105"/>
      <c r="BL373" s="105"/>
    </row>
    <row r="374" spans="3:64">
      <c r="C374" s="45"/>
      <c r="D374" s="53"/>
      <c r="E374" s="54"/>
      <c r="F374" s="54"/>
      <c r="G374" s="53"/>
      <c r="H374" s="53"/>
      <c r="I374" s="53"/>
      <c r="J374" s="53"/>
      <c r="K374" s="53"/>
      <c r="L374" s="54"/>
      <c r="M374" s="110"/>
      <c r="N374" s="110"/>
      <c r="O374" s="105"/>
      <c r="P374" s="112"/>
      <c r="Q374" s="107"/>
      <c r="R374" s="113"/>
      <c r="S374" s="101"/>
      <c r="T374" s="102"/>
      <c r="U374" s="102"/>
      <c r="V374" s="105"/>
      <c r="W374" s="105"/>
      <c r="X374" s="105"/>
      <c r="Y374" s="106"/>
      <c r="Z374" s="105"/>
      <c r="BI374" s="105"/>
      <c r="BJ374" s="105"/>
      <c r="BK374" s="105"/>
      <c r="BL374" s="105"/>
    </row>
    <row r="375" spans="3:64">
      <c r="C375" s="45"/>
      <c r="D375" s="53"/>
      <c r="E375" s="54"/>
      <c r="F375" s="54"/>
      <c r="G375" s="53"/>
      <c r="H375" s="53"/>
      <c r="I375" s="53"/>
      <c r="J375" s="53"/>
      <c r="K375" s="53"/>
      <c r="L375" s="54"/>
      <c r="M375" s="110"/>
      <c r="N375" s="110"/>
      <c r="O375" s="105"/>
      <c r="P375" s="112"/>
      <c r="Q375" s="107"/>
      <c r="R375" s="113"/>
      <c r="S375" s="101"/>
      <c r="T375" s="102"/>
      <c r="U375" s="102"/>
      <c r="V375" s="105"/>
      <c r="W375" s="105"/>
      <c r="X375" s="105"/>
      <c r="Y375" s="106"/>
      <c r="Z375" s="105"/>
      <c r="BI375" s="105"/>
      <c r="BJ375" s="105"/>
      <c r="BK375" s="105"/>
      <c r="BL375" s="105"/>
    </row>
    <row r="376" spans="3:64">
      <c r="C376" s="45"/>
      <c r="D376" s="53"/>
      <c r="E376" s="54"/>
      <c r="F376" s="54"/>
      <c r="G376" s="53"/>
      <c r="H376" s="53"/>
      <c r="I376" s="53"/>
      <c r="J376" s="53"/>
      <c r="K376" s="53"/>
      <c r="L376" s="54"/>
      <c r="M376" s="110"/>
      <c r="N376" s="110"/>
      <c r="O376" s="105"/>
      <c r="P376" s="112"/>
      <c r="Q376" s="107"/>
      <c r="R376" s="113"/>
      <c r="S376" s="101"/>
      <c r="T376" s="102"/>
      <c r="U376" s="102"/>
      <c r="V376" s="105"/>
      <c r="W376" s="105"/>
      <c r="X376" s="105"/>
      <c r="Y376" s="106"/>
      <c r="Z376" s="105"/>
      <c r="BI376" s="105"/>
      <c r="BJ376" s="105"/>
      <c r="BK376" s="105"/>
      <c r="BL376" s="105"/>
    </row>
    <row r="377" spans="3:64">
      <c r="C377" s="45"/>
      <c r="D377" s="53"/>
      <c r="E377" s="54"/>
      <c r="F377" s="54"/>
      <c r="G377" s="53"/>
      <c r="H377" s="53"/>
      <c r="I377" s="53"/>
      <c r="J377" s="53"/>
      <c r="K377" s="53"/>
      <c r="L377" s="54"/>
      <c r="M377" s="110"/>
      <c r="N377" s="110"/>
      <c r="O377" s="105"/>
      <c r="P377" s="112"/>
      <c r="Q377" s="107"/>
      <c r="R377" s="113"/>
      <c r="S377" s="101"/>
      <c r="T377" s="102"/>
      <c r="U377" s="102"/>
      <c r="V377" s="105"/>
      <c r="W377" s="105"/>
      <c r="X377" s="105"/>
      <c r="Y377" s="106"/>
      <c r="Z377" s="105"/>
      <c r="BI377" s="105"/>
      <c r="BJ377" s="105"/>
      <c r="BK377" s="105"/>
      <c r="BL377" s="105"/>
    </row>
    <row r="378" spans="3:64">
      <c r="C378" s="45"/>
      <c r="D378" s="53"/>
      <c r="E378" s="54"/>
      <c r="F378" s="54"/>
      <c r="G378" s="53"/>
      <c r="H378" s="53"/>
      <c r="I378" s="53"/>
      <c r="J378" s="53"/>
      <c r="K378" s="53"/>
      <c r="L378" s="54"/>
      <c r="M378" s="110"/>
      <c r="N378" s="110"/>
      <c r="O378" s="105"/>
      <c r="P378" s="112"/>
      <c r="Q378" s="107"/>
      <c r="R378" s="113"/>
      <c r="S378" s="101"/>
      <c r="T378" s="102"/>
      <c r="U378" s="102"/>
      <c r="V378" s="105"/>
      <c r="W378" s="105"/>
      <c r="X378" s="105"/>
      <c r="Y378" s="106"/>
      <c r="Z378" s="105"/>
      <c r="BI378" s="105"/>
      <c r="BJ378" s="105"/>
      <c r="BK378" s="105"/>
      <c r="BL378" s="105"/>
    </row>
    <row r="379" spans="3:64">
      <c r="C379" s="45"/>
      <c r="D379" s="53"/>
      <c r="E379" s="54"/>
      <c r="F379" s="54"/>
      <c r="G379" s="53"/>
      <c r="H379" s="53"/>
      <c r="I379" s="53"/>
      <c r="J379" s="53"/>
      <c r="K379" s="53"/>
      <c r="L379" s="54"/>
      <c r="M379" s="110"/>
      <c r="N379" s="110"/>
      <c r="O379" s="105"/>
      <c r="P379" s="112"/>
      <c r="Q379" s="107"/>
      <c r="R379" s="113"/>
      <c r="S379" s="101"/>
      <c r="T379" s="102"/>
      <c r="U379" s="102"/>
      <c r="V379" s="105"/>
      <c r="W379" s="105"/>
      <c r="X379" s="105"/>
      <c r="Y379" s="106"/>
      <c r="Z379" s="105"/>
      <c r="BI379" s="105"/>
      <c r="BJ379" s="105"/>
      <c r="BK379" s="105"/>
      <c r="BL379" s="105"/>
    </row>
    <row r="380" spans="3:64">
      <c r="C380" s="45"/>
      <c r="D380" s="53"/>
      <c r="E380" s="54"/>
      <c r="F380" s="54"/>
      <c r="G380" s="53"/>
      <c r="H380" s="53"/>
      <c r="I380" s="53"/>
      <c r="J380" s="53"/>
      <c r="K380" s="53"/>
      <c r="L380" s="54"/>
      <c r="M380" s="110"/>
      <c r="N380" s="110"/>
      <c r="O380" s="105"/>
      <c r="P380" s="112"/>
      <c r="Q380" s="107"/>
      <c r="R380" s="113"/>
      <c r="S380" s="101"/>
      <c r="T380" s="102"/>
      <c r="U380" s="102"/>
      <c r="V380" s="105"/>
      <c r="W380" s="105"/>
      <c r="X380" s="105"/>
      <c r="Y380" s="106"/>
      <c r="Z380" s="105"/>
      <c r="BI380" s="105"/>
      <c r="BJ380" s="105"/>
      <c r="BK380" s="105"/>
      <c r="BL380" s="105"/>
    </row>
    <row r="381" spans="3:64">
      <c r="C381" s="45"/>
      <c r="D381" s="53"/>
      <c r="E381" s="54"/>
      <c r="F381" s="54"/>
      <c r="G381" s="53"/>
      <c r="H381" s="53"/>
      <c r="I381" s="53"/>
      <c r="J381" s="53"/>
      <c r="K381" s="53"/>
      <c r="L381" s="54"/>
      <c r="M381" s="110"/>
      <c r="N381" s="110"/>
      <c r="O381" s="105"/>
      <c r="P381" s="112"/>
      <c r="Q381" s="107"/>
      <c r="R381" s="113"/>
      <c r="S381" s="101"/>
      <c r="T381" s="102"/>
      <c r="U381" s="102"/>
      <c r="V381" s="105"/>
      <c r="W381" s="105"/>
      <c r="X381" s="105"/>
      <c r="Y381" s="106"/>
      <c r="Z381" s="105"/>
      <c r="BI381" s="105"/>
      <c r="BJ381" s="105"/>
      <c r="BK381" s="105"/>
      <c r="BL381" s="105"/>
    </row>
    <row r="382" spans="3:64">
      <c r="C382" s="45"/>
      <c r="D382" s="53"/>
      <c r="E382" s="54"/>
      <c r="F382" s="54"/>
      <c r="G382" s="53"/>
      <c r="H382" s="53"/>
      <c r="I382" s="53"/>
      <c r="J382" s="53"/>
      <c r="K382" s="53"/>
      <c r="L382" s="54"/>
      <c r="M382" s="110"/>
      <c r="N382" s="110"/>
      <c r="O382" s="105"/>
      <c r="P382" s="112"/>
      <c r="Q382" s="107"/>
      <c r="R382" s="113"/>
      <c r="S382" s="101"/>
      <c r="T382" s="102"/>
      <c r="U382" s="102"/>
      <c r="V382" s="105"/>
      <c r="W382" s="105"/>
      <c r="X382" s="105"/>
      <c r="Y382" s="106"/>
      <c r="Z382" s="105"/>
      <c r="BI382" s="105"/>
      <c r="BJ382" s="105"/>
      <c r="BK382" s="105"/>
      <c r="BL382" s="105"/>
    </row>
    <row r="383" spans="3:64">
      <c r="C383" s="45"/>
      <c r="D383" s="53"/>
      <c r="E383" s="54"/>
      <c r="F383" s="54"/>
      <c r="G383" s="53"/>
      <c r="H383" s="53"/>
      <c r="I383" s="53"/>
      <c r="J383" s="53"/>
      <c r="K383" s="53"/>
      <c r="L383" s="54"/>
      <c r="M383" s="110"/>
      <c r="N383" s="110"/>
      <c r="O383" s="105"/>
      <c r="P383" s="112"/>
      <c r="Q383" s="107"/>
      <c r="R383" s="113"/>
      <c r="S383" s="101"/>
      <c r="T383" s="102"/>
      <c r="U383" s="102"/>
      <c r="V383" s="105"/>
      <c r="W383" s="105"/>
      <c r="X383" s="105"/>
      <c r="Y383" s="106"/>
      <c r="Z383" s="105"/>
      <c r="BI383" s="105"/>
      <c r="BJ383" s="105"/>
      <c r="BK383" s="105"/>
      <c r="BL383" s="105"/>
    </row>
    <row r="384" spans="3:64">
      <c r="C384" s="45"/>
      <c r="D384" s="53"/>
      <c r="E384" s="54"/>
      <c r="F384" s="54"/>
      <c r="G384" s="53"/>
      <c r="H384" s="53"/>
      <c r="I384" s="53"/>
      <c r="J384" s="53"/>
      <c r="K384" s="53"/>
      <c r="L384" s="54"/>
      <c r="M384" s="110"/>
      <c r="N384" s="110"/>
      <c r="O384" s="105"/>
      <c r="P384" s="112"/>
      <c r="Q384" s="107"/>
      <c r="R384" s="113"/>
      <c r="S384" s="101"/>
      <c r="T384" s="102"/>
      <c r="U384" s="102"/>
      <c r="V384" s="105"/>
      <c r="W384" s="105"/>
      <c r="X384" s="105"/>
      <c r="Y384" s="106"/>
      <c r="Z384" s="105"/>
      <c r="BI384" s="105"/>
      <c r="BJ384" s="105"/>
      <c r="BK384" s="105"/>
      <c r="BL384" s="105"/>
    </row>
    <row r="385" spans="3:64">
      <c r="C385" s="45"/>
      <c r="D385" s="53"/>
      <c r="E385" s="54"/>
      <c r="F385" s="54"/>
      <c r="G385" s="53"/>
      <c r="H385" s="53"/>
      <c r="I385" s="53"/>
      <c r="J385" s="53"/>
      <c r="K385" s="53"/>
      <c r="L385" s="54"/>
      <c r="M385" s="110"/>
      <c r="N385" s="110"/>
      <c r="O385" s="105"/>
      <c r="P385" s="112"/>
      <c r="Q385" s="107"/>
      <c r="R385" s="113"/>
      <c r="S385" s="101"/>
      <c r="T385" s="102"/>
      <c r="U385" s="102"/>
      <c r="V385" s="105"/>
      <c r="W385" s="105"/>
      <c r="X385" s="105"/>
      <c r="Y385" s="106"/>
      <c r="Z385" s="105"/>
      <c r="BI385" s="105"/>
      <c r="BJ385" s="105"/>
      <c r="BK385" s="105"/>
      <c r="BL385" s="105"/>
    </row>
    <row r="386" spans="3:64">
      <c r="C386" s="45"/>
      <c r="D386" s="53"/>
      <c r="E386" s="54"/>
      <c r="F386" s="54"/>
      <c r="G386" s="53"/>
      <c r="H386" s="53"/>
      <c r="I386" s="53"/>
      <c r="J386" s="53"/>
      <c r="K386" s="53"/>
      <c r="L386" s="54"/>
      <c r="M386" s="110"/>
      <c r="N386" s="110"/>
      <c r="O386" s="105"/>
      <c r="P386" s="112"/>
      <c r="Q386" s="107"/>
      <c r="R386" s="113"/>
      <c r="S386" s="101"/>
      <c r="T386" s="102"/>
      <c r="U386" s="102"/>
      <c r="V386" s="105"/>
      <c r="W386" s="105"/>
      <c r="X386" s="105"/>
      <c r="Y386" s="106"/>
      <c r="Z386" s="105"/>
      <c r="BI386" s="105"/>
      <c r="BJ386" s="105"/>
      <c r="BK386" s="105"/>
      <c r="BL386" s="105"/>
    </row>
    <row r="387" spans="3:64">
      <c r="C387" s="45"/>
      <c r="D387" s="53"/>
      <c r="E387" s="54"/>
      <c r="F387" s="54"/>
      <c r="G387" s="53"/>
      <c r="H387" s="53"/>
      <c r="I387" s="53"/>
      <c r="J387" s="53"/>
      <c r="K387" s="53"/>
      <c r="L387" s="54"/>
      <c r="M387" s="110"/>
      <c r="N387" s="110"/>
      <c r="O387" s="105"/>
      <c r="P387" s="112"/>
      <c r="Q387" s="107"/>
      <c r="R387" s="113"/>
      <c r="S387" s="101"/>
      <c r="T387" s="102"/>
      <c r="U387" s="102"/>
      <c r="V387" s="105"/>
      <c r="W387" s="105"/>
      <c r="X387" s="105"/>
      <c r="Y387" s="106"/>
      <c r="Z387" s="105"/>
      <c r="BI387" s="105"/>
      <c r="BJ387" s="105"/>
      <c r="BK387" s="105"/>
      <c r="BL387" s="105"/>
    </row>
    <row r="388" spans="3:64">
      <c r="C388" s="45"/>
      <c r="D388" s="53"/>
      <c r="E388" s="54"/>
      <c r="F388" s="54"/>
      <c r="G388" s="53"/>
      <c r="H388" s="53"/>
      <c r="I388" s="53"/>
      <c r="J388" s="53"/>
      <c r="K388" s="53"/>
      <c r="L388" s="54"/>
      <c r="M388" s="110"/>
      <c r="N388" s="110"/>
      <c r="O388" s="105"/>
      <c r="P388" s="112"/>
      <c r="Q388" s="107"/>
      <c r="R388" s="113"/>
      <c r="S388" s="101"/>
      <c r="T388" s="102"/>
      <c r="U388" s="102"/>
      <c r="V388" s="105"/>
      <c r="W388" s="105"/>
      <c r="X388" s="105"/>
      <c r="Y388" s="106"/>
      <c r="Z388" s="105"/>
      <c r="BI388" s="105"/>
      <c r="BJ388" s="105"/>
      <c r="BK388" s="105"/>
      <c r="BL388" s="105"/>
    </row>
    <row r="389" spans="3:64">
      <c r="C389" s="45"/>
      <c r="D389" s="53"/>
      <c r="E389" s="54"/>
      <c r="F389" s="54"/>
      <c r="G389" s="53"/>
      <c r="H389" s="53"/>
      <c r="I389" s="53"/>
      <c r="J389" s="53"/>
      <c r="K389" s="53"/>
      <c r="L389" s="54"/>
      <c r="M389" s="110"/>
      <c r="N389" s="110"/>
      <c r="O389" s="105"/>
      <c r="P389" s="112"/>
      <c r="Q389" s="107"/>
      <c r="R389" s="113"/>
      <c r="S389" s="101"/>
      <c r="T389" s="102"/>
      <c r="U389" s="102"/>
      <c r="V389" s="105"/>
      <c r="W389" s="105"/>
      <c r="X389" s="105"/>
      <c r="Y389" s="106"/>
      <c r="Z389" s="105"/>
      <c r="BI389" s="105"/>
      <c r="BJ389" s="105"/>
      <c r="BK389" s="105"/>
      <c r="BL389" s="105"/>
    </row>
    <row r="390" spans="3:64">
      <c r="C390" s="45"/>
      <c r="D390" s="53"/>
      <c r="E390" s="54"/>
      <c r="F390" s="54"/>
      <c r="G390" s="53"/>
      <c r="H390" s="53"/>
      <c r="I390" s="53"/>
      <c r="J390" s="53"/>
      <c r="K390" s="53"/>
      <c r="L390" s="54"/>
      <c r="M390" s="110"/>
      <c r="N390" s="110"/>
      <c r="O390" s="105"/>
      <c r="P390" s="112"/>
      <c r="Q390" s="107"/>
      <c r="R390" s="113"/>
      <c r="S390" s="101"/>
      <c r="T390" s="102"/>
      <c r="U390" s="102"/>
      <c r="V390" s="105"/>
      <c r="W390" s="105"/>
      <c r="X390" s="105"/>
      <c r="Y390" s="106"/>
      <c r="Z390" s="105"/>
      <c r="BI390" s="105"/>
      <c r="BJ390" s="105"/>
      <c r="BK390" s="105"/>
      <c r="BL390" s="105"/>
    </row>
    <row r="391" spans="3:64">
      <c r="C391" s="45"/>
      <c r="D391" s="53"/>
      <c r="E391" s="54"/>
      <c r="F391" s="54"/>
      <c r="G391" s="53"/>
      <c r="H391" s="53"/>
      <c r="I391" s="53"/>
      <c r="J391" s="53"/>
      <c r="K391" s="53"/>
      <c r="L391" s="54"/>
      <c r="M391" s="110"/>
      <c r="N391" s="110"/>
      <c r="O391" s="105"/>
      <c r="P391" s="112"/>
      <c r="Q391" s="107"/>
      <c r="R391" s="113"/>
      <c r="S391" s="101"/>
      <c r="T391" s="102"/>
      <c r="U391" s="102"/>
      <c r="V391" s="105"/>
      <c r="W391" s="105"/>
      <c r="X391" s="105"/>
      <c r="Y391" s="106"/>
      <c r="Z391" s="105"/>
      <c r="BI391" s="105"/>
      <c r="BJ391" s="105"/>
      <c r="BK391" s="105"/>
      <c r="BL391" s="105"/>
    </row>
    <row r="392" spans="3:64">
      <c r="C392" s="45"/>
      <c r="D392" s="53"/>
      <c r="E392" s="54"/>
      <c r="F392" s="54"/>
      <c r="G392" s="53"/>
      <c r="H392" s="53"/>
      <c r="I392" s="53"/>
      <c r="J392" s="53"/>
      <c r="K392" s="53"/>
      <c r="L392" s="54"/>
      <c r="M392" s="110"/>
      <c r="N392" s="110"/>
      <c r="O392" s="105"/>
      <c r="P392" s="112"/>
      <c r="Q392" s="107"/>
      <c r="R392" s="113"/>
      <c r="S392" s="101"/>
      <c r="T392" s="102"/>
      <c r="U392" s="102"/>
      <c r="V392" s="105"/>
      <c r="W392" s="105"/>
      <c r="X392" s="105"/>
      <c r="Y392" s="106"/>
      <c r="Z392" s="105"/>
      <c r="BI392" s="105"/>
      <c r="BJ392" s="105"/>
      <c r="BK392" s="105"/>
      <c r="BL392" s="105"/>
    </row>
    <row r="393" spans="3:64">
      <c r="C393" s="45"/>
      <c r="D393" s="53"/>
      <c r="E393" s="54"/>
      <c r="F393" s="54"/>
      <c r="G393" s="53"/>
      <c r="H393" s="53"/>
      <c r="I393" s="53"/>
      <c r="J393" s="53"/>
      <c r="K393" s="53"/>
      <c r="L393" s="54"/>
      <c r="M393" s="110"/>
      <c r="N393" s="110"/>
      <c r="O393" s="105"/>
      <c r="P393" s="112"/>
      <c r="Q393" s="107"/>
      <c r="R393" s="113"/>
      <c r="S393" s="101"/>
      <c r="T393" s="102"/>
      <c r="U393" s="102"/>
      <c r="V393" s="105"/>
      <c r="W393" s="105"/>
      <c r="X393" s="105"/>
      <c r="Y393" s="106"/>
      <c r="Z393" s="105"/>
      <c r="BI393" s="105"/>
      <c r="BJ393" s="105"/>
      <c r="BK393" s="105"/>
      <c r="BL393" s="105"/>
    </row>
    <row r="394" spans="3:64">
      <c r="C394" s="45"/>
      <c r="D394" s="53"/>
      <c r="E394" s="54"/>
      <c r="F394" s="54"/>
      <c r="G394" s="53"/>
      <c r="H394" s="53"/>
      <c r="I394" s="53"/>
      <c r="J394" s="53"/>
      <c r="K394" s="53"/>
      <c r="L394" s="54"/>
      <c r="M394" s="110"/>
      <c r="N394" s="110"/>
      <c r="O394" s="105"/>
      <c r="P394" s="112"/>
      <c r="Q394" s="107"/>
      <c r="R394" s="113"/>
      <c r="S394" s="101"/>
      <c r="T394" s="102"/>
      <c r="U394" s="102"/>
      <c r="V394" s="105"/>
      <c r="W394" s="105"/>
      <c r="X394" s="105"/>
      <c r="Y394" s="106"/>
      <c r="Z394" s="105"/>
      <c r="BI394" s="105"/>
      <c r="BJ394" s="105"/>
      <c r="BK394" s="105"/>
      <c r="BL394" s="105"/>
    </row>
    <row r="395" spans="3:64">
      <c r="C395" s="45"/>
      <c r="D395" s="53"/>
      <c r="E395" s="54"/>
      <c r="F395" s="54"/>
      <c r="G395" s="53"/>
      <c r="H395" s="53"/>
      <c r="I395" s="53"/>
      <c r="J395" s="53"/>
      <c r="K395" s="53"/>
      <c r="L395" s="54"/>
      <c r="M395" s="110"/>
      <c r="N395" s="110"/>
      <c r="O395" s="105"/>
      <c r="P395" s="112"/>
      <c r="Q395" s="107"/>
      <c r="R395" s="113"/>
      <c r="S395" s="101"/>
      <c r="T395" s="102"/>
      <c r="U395" s="102"/>
      <c r="V395" s="105"/>
      <c r="W395" s="105"/>
      <c r="X395" s="105"/>
      <c r="Y395" s="106"/>
      <c r="Z395" s="105"/>
      <c r="BI395" s="105"/>
      <c r="BJ395" s="105"/>
      <c r="BK395" s="105"/>
      <c r="BL395" s="105"/>
    </row>
    <row r="396" spans="3:64">
      <c r="C396" s="45"/>
      <c r="D396" s="53"/>
      <c r="E396" s="54"/>
      <c r="F396" s="54"/>
      <c r="G396" s="53"/>
      <c r="H396" s="53"/>
      <c r="I396" s="53"/>
      <c r="J396" s="53"/>
      <c r="K396" s="53"/>
      <c r="L396" s="54"/>
      <c r="M396" s="110"/>
      <c r="N396" s="110"/>
      <c r="O396" s="105"/>
      <c r="P396" s="112"/>
      <c r="Q396" s="107"/>
      <c r="R396" s="113"/>
      <c r="S396" s="101"/>
      <c r="T396" s="102"/>
      <c r="U396" s="102"/>
      <c r="V396" s="105"/>
      <c r="W396" s="105"/>
      <c r="X396" s="105"/>
      <c r="Y396" s="106"/>
      <c r="Z396" s="105"/>
      <c r="BI396" s="105"/>
      <c r="BJ396" s="105"/>
      <c r="BK396" s="105"/>
      <c r="BL396" s="105"/>
    </row>
    <row r="397" spans="3:64">
      <c r="C397" s="45"/>
      <c r="D397" s="53"/>
      <c r="E397" s="54"/>
      <c r="F397" s="54"/>
      <c r="G397" s="53"/>
      <c r="H397" s="53"/>
      <c r="I397" s="53"/>
      <c r="J397" s="53"/>
      <c r="K397" s="53"/>
      <c r="L397" s="54"/>
      <c r="M397" s="110"/>
      <c r="N397" s="110"/>
      <c r="O397" s="105"/>
      <c r="P397" s="112"/>
      <c r="Q397" s="107"/>
      <c r="R397" s="113"/>
      <c r="S397" s="101"/>
      <c r="T397" s="102"/>
      <c r="U397" s="102"/>
      <c r="V397" s="105"/>
      <c r="W397" s="105"/>
      <c r="X397" s="105"/>
      <c r="Y397" s="106"/>
      <c r="Z397" s="105"/>
      <c r="BI397" s="105"/>
      <c r="BJ397" s="105"/>
      <c r="BK397" s="105"/>
      <c r="BL397" s="105"/>
    </row>
    <row r="398" spans="3:64">
      <c r="C398" s="45"/>
      <c r="D398" s="53"/>
      <c r="E398" s="54"/>
      <c r="F398" s="54"/>
      <c r="G398" s="53"/>
      <c r="H398" s="53"/>
      <c r="I398" s="53"/>
      <c r="J398" s="53"/>
      <c r="K398" s="53"/>
      <c r="L398" s="54"/>
      <c r="M398" s="110"/>
      <c r="N398" s="110"/>
      <c r="O398" s="105"/>
      <c r="P398" s="112"/>
      <c r="Q398" s="107"/>
      <c r="R398" s="113"/>
      <c r="S398" s="101"/>
      <c r="T398" s="102"/>
      <c r="U398" s="102"/>
      <c r="V398" s="105"/>
      <c r="W398" s="105"/>
      <c r="X398" s="105"/>
      <c r="Y398" s="106"/>
      <c r="Z398" s="105"/>
      <c r="BI398" s="105"/>
      <c r="BJ398" s="105"/>
      <c r="BK398" s="105"/>
      <c r="BL398" s="105"/>
    </row>
    <row r="399" spans="3:64">
      <c r="C399" s="45"/>
      <c r="D399" s="53"/>
      <c r="E399" s="54"/>
      <c r="F399" s="54"/>
      <c r="G399" s="53"/>
      <c r="H399" s="53"/>
      <c r="I399" s="53"/>
      <c r="J399" s="53"/>
      <c r="K399" s="53"/>
      <c r="L399" s="54"/>
      <c r="M399" s="110"/>
      <c r="N399" s="110"/>
      <c r="O399" s="105"/>
      <c r="P399" s="112"/>
      <c r="Q399" s="107"/>
      <c r="R399" s="113"/>
      <c r="S399" s="101"/>
      <c r="T399" s="102"/>
      <c r="U399" s="102"/>
      <c r="V399" s="105"/>
      <c r="W399" s="105"/>
      <c r="X399" s="105"/>
      <c r="Y399" s="106"/>
      <c r="Z399" s="105"/>
      <c r="BI399" s="105"/>
      <c r="BJ399" s="105"/>
      <c r="BK399" s="105"/>
      <c r="BL399" s="105"/>
    </row>
    <row r="400" spans="3:64">
      <c r="C400" s="45"/>
      <c r="D400" s="53"/>
      <c r="E400" s="54"/>
      <c r="F400" s="54"/>
      <c r="G400" s="53"/>
      <c r="H400" s="53"/>
      <c r="I400" s="53"/>
      <c r="J400" s="53"/>
      <c r="K400" s="53"/>
      <c r="L400" s="54"/>
      <c r="M400" s="110"/>
      <c r="N400" s="110"/>
      <c r="O400" s="105"/>
      <c r="P400" s="112"/>
      <c r="Q400" s="107"/>
      <c r="R400" s="113"/>
      <c r="S400" s="101"/>
      <c r="T400" s="102"/>
      <c r="U400" s="102"/>
      <c r="V400" s="105"/>
      <c r="W400" s="105"/>
      <c r="X400" s="105"/>
      <c r="Y400" s="106"/>
      <c r="Z400" s="105"/>
      <c r="BI400" s="105"/>
      <c r="BJ400" s="105"/>
      <c r="BK400" s="105"/>
      <c r="BL400" s="105"/>
    </row>
    <row r="401" spans="3:64">
      <c r="C401" s="45"/>
      <c r="D401" s="53"/>
      <c r="E401" s="54"/>
      <c r="F401" s="54"/>
      <c r="G401" s="53"/>
      <c r="H401" s="53"/>
      <c r="I401" s="53"/>
      <c r="J401" s="53"/>
      <c r="K401" s="53"/>
      <c r="L401" s="54"/>
      <c r="M401" s="110"/>
      <c r="N401" s="110"/>
      <c r="O401" s="105"/>
      <c r="P401" s="112"/>
      <c r="Q401" s="107"/>
      <c r="R401" s="113"/>
      <c r="S401" s="101"/>
      <c r="T401" s="102"/>
      <c r="U401" s="102"/>
      <c r="V401" s="105"/>
      <c r="W401" s="105"/>
      <c r="X401" s="105"/>
      <c r="Y401" s="106"/>
      <c r="Z401" s="105"/>
      <c r="BI401" s="105"/>
      <c r="BJ401" s="105"/>
      <c r="BK401" s="105"/>
      <c r="BL401" s="105"/>
    </row>
    <row r="402" spans="3:64">
      <c r="C402" s="45"/>
      <c r="D402" s="53"/>
      <c r="E402" s="54"/>
      <c r="F402" s="54"/>
      <c r="G402" s="53"/>
      <c r="H402" s="53"/>
      <c r="I402" s="53"/>
      <c r="J402" s="53"/>
      <c r="K402" s="53"/>
      <c r="L402" s="54"/>
      <c r="M402" s="110"/>
      <c r="N402" s="110"/>
      <c r="O402" s="105"/>
      <c r="P402" s="112"/>
      <c r="Q402" s="107"/>
      <c r="R402" s="113"/>
      <c r="S402" s="101"/>
      <c r="T402" s="102"/>
      <c r="U402" s="102"/>
      <c r="V402" s="105"/>
      <c r="W402" s="105"/>
      <c r="X402" s="105"/>
      <c r="Y402" s="106"/>
      <c r="Z402" s="105"/>
      <c r="BI402" s="105"/>
      <c r="BJ402" s="105"/>
      <c r="BK402" s="105"/>
      <c r="BL402" s="105"/>
    </row>
    <row r="403" spans="3:64">
      <c r="C403" s="45"/>
      <c r="D403" s="53"/>
      <c r="E403" s="54"/>
      <c r="F403" s="54"/>
      <c r="G403" s="53"/>
      <c r="H403" s="53"/>
      <c r="I403" s="53"/>
      <c r="J403" s="53"/>
      <c r="K403" s="53"/>
      <c r="L403" s="54"/>
      <c r="M403" s="110"/>
      <c r="N403" s="110"/>
      <c r="O403" s="105"/>
      <c r="P403" s="112"/>
      <c r="Q403" s="107"/>
      <c r="R403" s="113"/>
      <c r="S403" s="101"/>
      <c r="T403" s="102"/>
      <c r="U403" s="102"/>
      <c r="V403" s="105"/>
      <c r="W403" s="105"/>
      <c r="X403" s="105"/>
      <c r="Y403" s="106"/>
      <c r="Z403" s="105"/>
      <c r="BI403" s="105"/>
      <c r="BJ403" s="105"/>
      <c r="BK403" s="105"/>
      <c r="BL403" s="105"/>
    </row>
    <row r="404" spans="3:64">
      <c r="C404" s="45"/>
      <c r="D404" s="53"/>
      <c r="E404" s="54"/>
      <c r="F404" s="54"/>
      <c r="G404" s="53"/>
      <c r="H404" s="53"/>
      <c r="I404" s="53"/>
      <c r="J404" s="53"/>
      <c r="K404" s="53"/>
      <c r="L404" s="54"/>
      <c r="M404" s="110"/>
      <c r="N404" s="110"/>
      <c r="O404" s="105"/>
      <c r="P404" s="112"/>
      <c r="Q404" s="107"/>
      <c r="R404" s="113"/>
      <c r="S404" s="101"/>
      <c r="T404" s="102"/>
      <c r="U404" s="102"/>
      <c r="V404" s="105"/>
      <c r="W404" s="105"/>
      <c r="X404" s="105"/>
      <c r="Y404" s="106"/>
      <c r="Z404" s="105"/>
      <c r="BI404" s="105"/>
      <c r="BJ404" s="105"/>
      <c r="BK404" s="105"/>
      <c r="BL404" s="105"/>
    </row>
    <row r="405" spans="3:64">
      <c r="C405" s="45"/>
      <c r="D405" s="53"/>
      <c r="E405" s="54"/>
      <c r="F405" s="54"/>
      <c r="G405" s="53"/>
      <c r="H405" s="53"/>
      <c r="I405" s="53"/>
      <c r="J405" s="53"/>
      <c r="K405" s="53"/>
      <c r="L405" s="54"/>
      <c r="M405" s="110"/>
      <c r="N405" s="110"/>
      <c r="O405" s="105"/>
      <c r="P405" s="112"/>
      <c r="Q405" s="107"/>
      <c r="R405" s="113"/>
      <c r="S405" s="101"/>
      <c r="T405" s="102"/>
      <c r="U405" s="102"/>
      <c r="V405" s="105"/>
      <c r="W405" s="105"/>
      <c r="X405" s="105"/>
      <c r="Y405" s="106"/>
      <c r="Z405" s="105"/>
      <c r="BI405" s="105"/>
      <c r="BJ405" s="105"/>
      <c r="BK405" s="105"/>
      <c r="BL405" s="105"/>
    </row>
    <row r="406" spans="3:64">
      <c r="C406" s="45"/>
      <c r="D406" s="53"/>
      <c r="E406" s="54"/>
      <c r="F406" s="54"/>
      <c r="G406" s="53"/>
      <c r="H406" s="53"/>
      <c r="I406" s="53"/>
      <c r="J406" s="53"/>
      <c r="K406" s="53"/>
      <c r="L406" s="54"/>
      <c r="M406" s="110"/>
      <c r="N406" s="110"/>
      <c r="O406" s="105"/>
      <c r="P406" s="112"/>
      <c r="Q406" s="107"/>
      <c r="R406" s="113"/>
      <c r="S406" s="101"/>
      <c r="T406" s="102"/>
      <c r="U406" s="102"/>
      <c r="V406" s="105"/>
      <c r="W406" s="105"/>
      <c r="X406" s="105"/>
      <c r="Y406" s="106"/>
      <c r="Z406" s="105"/>
      <c r="BI406" s="105"/>
      <c r="BJ406" s="105"/>
      <c r="BK406" s="105"/>
      <c r="BL406" s="105"/>
    </row>
    <row r="407" spans="3:64">
      <c r="C407" s="45"/>
      <c r="D407" s="53"/>
      <c r="E407" s="54"/>
      <c r="F407" s="54"/>
      <c r="G407" s="53"/>
      <c r="H407" s="53"/>
      <c r="I407" s="53"/>
      <c r="J407" s="53"/>
      <c r="K407" s="53"/>
      <c r="L407" s="54"/>
      <c r="M407" s="110"/>
      <c r="N407" s="110"/>
      <c r="O407" s="105"/>
      <c r="P407" s="112"/>
      <c r="Q407" s="107"/>
      <c r="R407" s="113"/>
      <c r="S407" s="101"/>
      <c r="T407" s="102"/>
      <c r="U407" s="102"/>
      <c r="V407" s="105"/>
      <c r="W407" s="105"/>
      <c r="X407" s="105"/>
      <c r="Y407" s="106"/>
      <c r="Z407" s="105"/>
      <c r="BI407" s="105"/>
      <c r="BJ407" s="105"/>
      <c r="BK407" s="105"/>
      <c r="BL407" s="105"/>
    </row>
    <row r="408" spans="3:64">
      <c r="C408" s="45"/>
      <c r="D408" s="53"/>
      <c r="E408" s="54"/>
      <c r="F408" s="54"/>
      <c r="G408" s="53"/>
      <c r="H408" s="53"/>
      <c r="I408" s="53"/>
      <c r="J408" s="53"/>
      <c r="K408" s="53"/>
      <c r="L408" s="54"/>
      <c r="M408" s="110"/>
      <c r="N408" s="110"/>
      <c r="O408" s="105"/>
      <c r="P408" s="112"/>
      <c r="Q408" s="107"/>
      <c r="R408" s="113"/>
      <c r="S408" s="101"/>
      <c r="T408" s="102"/>
      <c r="U408" s="102"/>
      <c r="V408" s="105"/>
      <c r="W408" s="105"/>
      <c r="X408" s="105"/>
      <c r="Y408" s="106"/>
      <c r="Z408" s="105"/>
      <c r="BI408" s="105"/>
      <c r="BJ408" s="105"/>
      <c r="BK408" s="105"/>
      <c r="BL408" s="105"/>
    </row>
    <row r="409" spans="3:64">
      <c r="C409" s="45"/>
      <c r="D409" s="53"/>
      <c r="E409" s="54"/>
      <c r="F409" s="54"/>
      <c r="G409" s="53"/>
      <c r="H409" s="53"/>
      <c r="I409" s="53"/>
      <c r="J409" s="53"/>
      <c r="K409" s="53"/>
      <c r="L409" s="54"/>
      <c r="M409" s="110"/>
      <c r="N409" s="110"/>
      <c r="O409" s="105"/>
      <c r="P409" s="112"/>
      <c r="Q409" s="107"/>
      <c r="R409" s="113"/>
      <c r="S409" s="101"/>
      <c r="T409" s="102"/>
      <c r="U409" s="102"/>
      <c r="V409" s="105"/>
      <c r="W409" s="105"/>
      <c r="X409" s="105"/>
      <c r="Y409" s="106"/>
      <c r="Z409" s="105"/>
      <c r="BI409" s="105"/>
      <c r="BJ409" s="105"/>
      <c r="BK409" s="105"/>
      <c r="BL409" s="105"/>
    </row>
    <row r="410" spans="3:64">
      <c r="C410" s="45"/>
      <c r="D410" s="53"/>
      <c r="E410" s="54"/>
      <c r="F410" s="54"/>
      <c r="G410" s="53"/>
      <c r="H410" s="53"/>
      <c r="I410" s="53"/>
      <c r="J410" s="53"/>
      <c r="K410" s="53"/>
      <c r="L410" s="54"/>
      <c r="M410" s="110"/>
      <c r="N410" s="110"/>
      <c r="O410" s="105"/>
      <c r="P410" s="112"/>
      <c r="Q410" s="107"/>
      <c r="R410" s="113"/>
      <c r="S410" s="101"/>
      <c r="T410" s="102"/>
      <c r="U410" s="102"/>
      <c r="V410" s="105"/>
      <c r="W410" s="105"/>
      <c r="X410" s="105"/>
      <c r="Y410" s="106"/>
      <c r="Z410" s="105"/>
      <c r="BI410" s="105"/>
      <c r="BJ410" s="105"/>
      <c r="BK410" s="105"/>
      <c r="BL410" s="105"/>
    </row>
    <row r="411" spans="3:64">
      <c r="C411" s="45"/>
      <c r="D411" s="53"/>
      <c r="E411" s="54"/>
      <c r="F411" s="54"/>
      <c r="G411" s="53"/>
      <c r="H411" s="53"/>
      <c r="I411" s="53"/>
      <c r="J411" s="53"/>
      <c r="K411" s="53"/>
      <c r="L411" s="54"/>
      <c r="M411" s="110"/>
      <c r="N411" s="110"/>
      <c r="O411" s="105"/>
      <c r="P411" s="112"/>
      <c r="Q411" s="107"/>
      <c r="R411" s="113"/>
      <c r="S411" s="101"/>
      <c r="T411" s="102"/>
      <c r="U411" s="102"/>
      <c r="V411" s="105"/>
      <c r="W411" s="105"/>
      <c r="X411" s="105"/>
      <c r="Y411" s="106"/>
      <c r="Z411" s="105"/>
      <c r="BI411" s="105"/>
      <c r="BJ411" s="105"/>
      <c r="BK411" s="105"/>
      <c r="BL411" s="105"/>
    </row>
    <row r="412" spans="3:64">
      <c r="C412" s="45"/>
      <c r="D412" s="53"/>
      <c r="E412" s="54"/>
      <c r="F412" s="54"/>
      <c r="G412" s="53"/>
      <c r="H412" s="53"/>
      <c r="I412" s="53"/>
      <c r="J412" s="53"/>
      <c r="K412" s="53"/>
      <c r="L412" s="54"/>
      <c r="M412" s="110"/>
      <c r="N412" s="110"/>
      <c r="O412" s="105"/>
      <c r="P412" s="112"/>
      <c r="Q412" s="107"/>
      <c r="R412" s="113"/>
      <c r="S412" s="101"/>
      <c r="T412" s="102"/>
      <c r="U412" s="102"/>
      <c r="V412" s="105"/>
      <c r="W412" s="105"/>
      <c r="X412" s="105"/>
      <c r="Y412" s="106"/>
      <c r="Z412" s="105"/>
      <c r="BI412" s="105"/>
      <c r="BJ412" s="105"/>
      <c r="BK412" s="105"/>
      <c r="BL412" s="105"/>
    </row>
    <row r="413" spans="3:64">
      <c r="C413" s="45"/>
      <c r="D413" s="53"/>
      <c r="E413" s="54"/>
      <c r="F413" s="54"/>
      <c r="G413" s="53"/>
      <c r="H413" s="53"/>
      <c r="I413" s="53"/>
      <c r="J413" s="53"/>
      <c r="K413" s="53"/>
      <c r="L413" s="54"/>
      <c r="M413" s="110"/>
      <c r="N413" s="110"/>
      <c r="O413" s="105"/>
      <c r="P413" s="112"/>
      <c r="Q413" s="107"/>
      <c r="R413" s="113"/>
      <c r="S413" s="101"/>
      <c r="T413" s="102"/>
      <c r="U413" s="102"/>
      <c r="V413" s="105"/>
      <c r="W413" s="105"/>
      <c r="X413" s="105"/>
      <c r="Y413" s="106"/>
      <c r="Z413" s="105"/>
      <c r="BI413" s="105"/>
      <c r="BJ413" s="105"/>
      <c r="BK413" s="105"/>
      <c r="BL413" s="105"/>
    </row>
    <row r="414" spans="3:64">
      <c r="C414" s="45"/>
      <c r="D414" s="53"/>
      <c r="E414" s="54"/>
      <c r="F414" s="54"/>
      <c r="G414" s="53"/>
      <c r="H414" s="53"/>
      <c r="I414" s="53"/>
      <c r="J414" s="53"/>
      <c r="K414" s="53"/>
      <c r="L414" s="54"/>
      <c r="M414" s="110"/>
      <c r="N414" s="110"/>
      <c r="O414" s="105"/>
      <c r="P414" s="112"/>
      <c r="Q414" s="107"/>
      <c r="R414" s="113"/>
      <c r="S414" s="101"/>
      <c r="T414" s="102"/>
      <c r="U414" s="102"/>
      <c r="V414" s="105"/>
      <c r="W414" s="105"/>
      <c r="X414" s="105"/>
      <c r="Y414" s="106"/>
      <c r="Z414" s="105"/>
      <c r="BI414" s="105"/>
      <c r="BJ414" s="105"/>
      <c r="BK414" s="105"/>
      <c r="BL414" s="105"/>
    </row>
    <row r="415" spans="3:64">
      <c r="C415" s="45"/>
      <c r="D415" s="53"/>
      <c r="E415" s="54"/>
      <c r="F415" s="54"/>
      <c r="G415" s="53"/>
      <c r="H415" s="53"/>
      <c r="I415" s="53"/>
      <c r="J415" s="53"/>
      <c r="K415" s="53"/>
      <c r="L415" s="54"/>
      <c r="M415" s="110"/>
      <c r="N415" s="110"/>
      <c r="O415" s="105"/>
      <c r="P415" s="112"/>
      <c r="Q415" s="107"/>
      <c r="R415" s="113"/>
      <c r="S415" s="101"/>
      <c r="T415" s="102"/>
      <c r="U415" s="102"/>
      <c r="V415" s="105"/>
      <c r="W415" s="105"/>
      <c r="X415" s="105"/>
      <c r="Y415" s="106"/>
      <c r="Z415" s="105"/>
      <c r="BI415" s="105"/>
      <c r="BJ415" s="105"/>
      <c r="BK415" s="105"/>
      <c r="BL415" s="105"/>
    </row>
    <row r="416" spans="3:64">
      <c r="C416" s="45"/>
      <c r="D416" s="53"/>
      <c r="E416" s="54"/>
      <c r="F416" s="54"/>
      <c r="G416" s="53"/>
      <c r="H416" s="53"/>
      <c r="I416" s="53"/>
      <c r="J416" s="53"/>
      <c r="K416" s="53"/>
      <c r="L416" s="54"/>
      <c r="M416" s="110"/>
      <c r="N416" s="110"/>
      <c r="O416" s="105"/>
      <c r="P416" s="112"/>
      <c r="Q416" s="107"/>
      <c r="R416" s="113"/>
      <c r="S416" s="101"/>
      <c r="T416" s="102"/>
      <c r="U416" s="102"/>
      <c r="V416" s="105"/>
      <c r="W416" s="105"/>
      <c r="X416" s="105"/>
      <c r="Y416" s="106"/>
      <c r="Z416" s="105"/>
      <c r="BI416" s="105"/>
      <c r="BJ416" s="105"/>
      <c r="BK416" s="105"/>
      <c r="BL416" s="105"/>
    </row>
    <row r="417" spans="3:64">
      <c r="C417" s="45"/>
      <c r="D417" s="53"/>
      <c r="E417" s="54"/>
      <c r="F417" s="54"/>
      <c r="G417" s="53"/>
      <c r="H417" s="53"/>
      <c r="I417" s="53"/>
      <c r="J417" s="53"/>
      <c r="K417" s="53"/>
      <c r="L417" s="54"/>
      <c r="M417" s="110"/>
      <c r="N417" s="110"/>
      <c r="O417" s="105"/>
      <c r="P417" s="112"/>
      <c r="Q417" s="107"/>
      <c r="R417" s="113"/>
      <c r="S417" s="101"/>
      <c r="T417" s="102"/>
      <c r="U417" s="102"/>
      <c r="V417" s="105"/>
      <c r="W417" s="105"/>
      <c r="X417" s="105"/>
      <c r="Y417" s="106"/>
      <c r="Z417" s="105"/>
      <c r="BI417" s="105"/>
      <c r="BJ417" s="105"/>
      <c r="BK417" s="105"/>
      <c r="BL417" s="105"/>
    </row>
    <row r="418" spans="3:64">
      <c r="C418" s="45"/>
      <c r="D418" s="53"/>
      <c r="E418" s="54"/>
      <c r="F418" s="54"/>
      <c r="G418" s="53"/>
      <c r="H418" s="53"/>
      <c r="I418" s="53"/>
      <c r="J418" s="53"/>
      <c r="K418" s="53"/>
      <c r="L418" s="54"/>
      <c r="M418" s="110"/>
      <c r="N418" s="110"/>
      <c r="O418" s="105"/>
      <c r="P418" s="112"/>
      <c r="Q418" s="107"/>
      <c r="R418" s="113"/>
      <c r="S418" s="101"/>
      <c r="T418" s="102"/>
      <c r="U418" s="102"/>
      <c r="V418" s="105"/>
      <c r="W418" s="105"/>
      <c r="X418" s="105"/>
      <c r="Y418" s="106"/>
      <c r="Z418" s="105"/>
      <c r="BI418" s="105"/>
      <c r="BJ418" s="105"/>
      <c r="BK418" s="105"/>
      <c r="BL418" s="105"/>
    </row>
    <row r="419" spans="3:64">
      <c r="C419" s="45"/>
      <c r="D419" s="53"/>
      <c r="E419" s="54"/>
      <c r="F419" s="54"/>
      <c r="G419" s="53"/>
      <c r="H419" s="53"/>
      <c r="I419" s="53"/>
      <c r="J419" s="53"/>
      <c r="K419" s="53"/>
      <c r="L419" s="54"/>
      <c r="M419" s="110"/>
      <c r="N419" s="110"/>
      <c r="O419" s="105"/>
      <c r="P419" s="112"/>
      <c r="Q419" s="107"/>
      <c r="R419" s="113"/>
      <c r="S419" s="101"/>
      <c r="T419" s="102"/>
      <c r="U419" s="102"/>
      <c r="V419" s="105"/>
      <c r="W419" s="105"/>
      <c r="X419" s="105"/>
      <c r="Y419" s="106"/>
      <c r="Z419" s="105"/>
      <c r="BI419" s="105"/>
      <c r="BJ419" s="105"/>
      <c r="BK419" s="105"/>
      <c r="BL419" s="105"/>
    </row>
    <row r="420" spans="3:64">
      <c r="C420" s="45"/>
      <c r="D420" s="53"/>
      <c r="E420" s="54"/>
      <c r="F420" s="54"/>
      <c r="G420" s="53"/>
      <c r="H420" s="53"/>
      <c r="I420" s="53"/>
      <c r="J420" s="53"/>
      <c r="K420" s="53"/>
      <c r="L420" s="54"/>
      <c r="M420" s="110"/>
      <c r="N420" s="110"/>
      <c r="O420" s="105"/>
      <c r="P420" s="112"/>
      <c r="Q420" s="107"/>
      <c r="R420" s="113"/>
      <c r="S420" s="101"/>
      <c r="T420" s="102"/>
      <c r="U420" s="102"/>
      <c r="V420" s="105"/>
      <c r="W420" s="105"/>
      <c r="X420" s="105"/>
      <c r="Y420" s="106"/>
      <c r="Z420" s="105"/>
      <c r="BI420" s="105"/>
      <c r="BJ420" s="105"/>
      <c r="BK420" s="105"/>
      <c r="BL420" s="105"/>
    </row>
    <row r="421" spans="3:64">
      <c r="C421" s="45"/>
      <c r="D421" s="53"/>
      <c r="E421" s="54"/>
      <c r="F421" s="54"/>
      <c r="G421" s="53"/>
      <c r="H421" s="53"/>
      <c r="I421" s="53"/>
      <c r="J421" s="53"/>
      <c r="K421" s="53"/>
      <c r="L421" s="54"/>
      <c r="M421" s="110"/>
      <c r="N421" s="110"/>
      <c r="O421" s="105"/>
      <c r="P421" s="112"/>
      <c r="Q421" s="107"/>
      <c r="R421" s="113"/>
      <c r="S421" s="101"/>
      <c r="T421" s="102"/>
      <c r="U421" s="102"/>
      <c r="V421" s="105"/>
      <c r="W421" s="105"/>
      <c r="X421" s="105"/>
      <c r="Y421" s="106"/>
      <c r="Z421" s="105"/>
      <c r="BI421" s="105"/>
      <c r="BJ421" s="105"/>
      <c r="BK421" s="105"/>
      <c r="BL421" s="105"/>
    </row>
    <row r="422" spans="3:64">
      <c r="C422" s="45"/>
      <c r="D422" s="53"/>
      <c r="E422" s="54"/>
      <c r="F422" s="54"/>
      <c r="G422" s="53"/>
      <c r="H422" s="53"/>
      <c r="I422" s="53"/>
      <c r="J422" s="53"/>
      <c r="K422" s="53"/>
      <c r="L422" s="54"/>
      <c r="M422" s="110"/>
      <c r="N422" s="110"/>
      <c r="O422" s="105"/>
      <c r="P422" s="112"/>
      <c r="Q422" s="107"/>
      <c r="R422" s="113"/>
      <c r="S422" s="101"/>
      <c r="T422" s="102"/>
      <c r="U422" s="102"/>
      <c r="V422" s="105"/>
      <c r="W422" s="105"/>
      <c r="X422" s="105"/>
      <c r="Y422" s="106"/>
      <c r="Z422" s="105"/>
      <c r="BI422" s="105"/>
      <c r="BJ422" s="105"/>
      <c r="BK422" s="105"/>
      <c r="BL422" s="105"/>
    </row>
    <row r="423" spans="3:64">
      <c r="C423" s="45"/>
      <c r="D423" s="53"/>
      <c r="E423" s="54"/>
      <c r="F423" s="54"/>
      <c r="G423" s="53"/>
      <c r="H423" s="53"/>
      <c r="I423" s="53"/>
      <c r="J423" s="53"/>
      <c r="K423" s="53"/>
      <c r="L423" s="54"/>
      <c r="M423" s="110"/>
      <c r="N423" s="110"/>
      <c r="O423" s="105"/>
      <c r="P423" s="112"/>
      <c r="Q423" s="107"/>
      <c r="R423" s="113"/>
      <c r="S423" s="101"/>
      <c r="T423" s="102"/>
      <c r="U423" s="102"/>
      <c r="V423" s="105"/>
      <c r="W423" s="105"/>
      <c r="X423" s="105"/>
      <c r="Y423" s="106"/>
      <c r="Z423" s="105"/>
      <c r="BI423" s="105"/>
      <c r="BJ423" s="105"/>
      <c r="BK423" s="105"/>
      <c r="BL423" s="105"/>
    </row>
    <row r="424" spans="3:64">
      <c r="C424" s="45"/>
      <c r="D424" s="53"/>
      <c r="E424" s="54"/>
      <c r="F424" s="54"/>
      <c r="G424" s="53"/>
      <c r="H424" s="53"/>
      <c r="I424" s="53"/>
      <c r="J424" s="53"/>
      <c r="K424" s="53"/>
      <c r="L424" s="54"/>
      <c r="M424" s="110"/>
      <c r="N424" s="110"/>
      <c r="O424" s="105"/>
      <c r="P424" s="112"/>
      <c r="Q424" s="107"/>
      <c r="R424" s="113"/>
      <c r="S424" s="101"/>
      <c r="T424" s="102"/>
      <c r="U424" s="102"/>
      <c r="V424" s="105"/>
      <c r="W424" s="105"/>
      <c r="X424" s="105"/>
      <c r="Y424" s="106"/>
      <c r="Z424" s="105"/>
      <c r="BI424" s="105"/>
      <c r="BJ424" s="105"/>
      <c r="BK424" s="105"/>
      <c r="BL424" s="105"/>
    </row>
    <row r="425" spans="3:64">
      <c r="C425" s="45"/>
      <c r="D425" s="53"/>
      <c r="E425" s="54"/>
      <c r="F425" s="54"/>
      <c r="G425" s="53"/>
      <c r="H425" s="53"/>
      <c r="I425" s="53"/>
      <c r="J425" s="53"/>
      <c r="K425" s="53"/>
      <c r="L425" s="54"/>
      <c r="M425" s="110"/>
      <c r="N425" s="110"/>
      <c r="O425" s="105"/>
      <c r="P425" s="112"/>
      <c r="Q425" s="107"/>
      <c r="R425" s="113"/>
      <c r="S425" s="101"/>
      <c r="T425" s="102"/>
      <c r="U425" s="102"/>
      <c r="V425" s="105"/>
      <c r="W425" s="105"/>
      <c r="X425" s="105"/>
      <c r="Y425" s="106"/>
      <c r="Z425" s="105"/>
      <c r="BI425" s="105"/>
      <c r="BJ425" s="105"/>
      <c r="BK425" s="105"/>
      <c r="BL425" s="105"/>
    </row>
    <row r="426" spans="3:64">
      <c r="C426" s="45"/>
      <c r="D426" s="53"/>
      <c r="E426" s="54"/>
      <c r="F426" s="54"/>
      <c r="G426" s="53"/>
      <c r="H426" s="53"/>
      <c r="I426" s="53"/>
      <c r="J426" s="53"/>
      <c r="K426" s="53"/>
      <c r="L426" s="54"/>
      <c r="M426" s="110"/>
      <c r="N426" s="110"/>
      <c r="O426" s="105"/>
      <c r="P426" s="112"/>
      <c r="Q426" s="107"/>
      <c r="R426" s="113"/>
      <c r="S426" s="101"/>
      <c r="T426" s="102"/>
      <c r="U426" s="102"/>
      <c r="V426" s="105"/>
      <c r="W426" s="105"/>
      <c r="X426" s="105"/>
      <c r="Y426" s="106"/>
      <c r="Z426" s="105"/>
      <c r="BI426" s="105"/>
      <c r="BJ426" s="105"/>
      <c r="BK426" s="105"/>
      <c r="BL426" s="105"/>
    </row>
    <row r="427" spans="3:64">
      <c r="C427" s="45"/>
      <c r="D427" s="53"/>
      <c r="E427" s="54"/>
      <c r="F427" s="54"/>
      <c r="G427" s="53"/>
      <c r="H427" s="53"/>
      <c r="I427" s="53"/>
      <c r="J427" s="53"/>
      <c r="K427" s="53"/>
      <c r="L427" s="54"/>
      <c r="M427" s="110"/>
      <c r="N427" s="110"/>
      <c r="O427" s="105"/>
      <c r="P427" s="112"/>
      <c r="Q427" s="107"/>
      <c r="R427" s="113"/>
      <c r="S427" s="101"/>
      <c r="T427" s="102"/>
      <c r="U427" s="102"/>
      <c r="V427" s="105"/>
      <c r="W427" s="105"/>
      <c r="X427" s="105"/>
      <c r="Y427" s="106"/>
      <c r="Z427" s="105"/>
      <c r="BI427" s="105"/>
      <c r="BJ427" s="105"/>
      <c r="BK427" s="105"/>
      <c r="BL427" s="105"/>
    </row>
    <row r="428" spans="3:64">
      <c r="C428" s="45"/>
      <c r="D428" s="53"/>
      <c r="E428" s="54"/>
      <c r="F428" s="54"/>
      <c r="G428" s="53"/>
      <c r="H428" s="53"/>
      <c r="I428" s="53"/>
      <c r="J428" s="53"/>
      <c r="K428" s="53"/>
      <c r="L428" s="54"/>
      <c r="M428" s="110"/>
      <c r="N428" s="110"/>
      <c r="O428" s="105"/>
      <c r="P428" s="112"/>
      <c r="Q428" s="107"/>
      <c r="R428" s="113"/>
      <c r="S428" s="101"/>
      <c r="T428" s="102"/>
      <c r="U428" s="102"/>
      <c r="V428" s="105"/>
      <c r="W428" s="105"/>
      <c r="X428" s="105"/>
      <c r="Y428" s="106"/>
      <c r="Z428" s="105"/>
      <c r="BI428" s="105"/>
      <c r="BJ428" s="105"/>
      <c r="BK428" s="105"/>
      <c r="BL428" s="105"/>
    </row>
    <row r="429" spans="3:64">
      <c r="C429" s="45"/>
      <c r="D429" s="53"/>
      <c r="E429" s="54"/>
      <c r="F429" s="54"/>
      <c r="G429" s="53"/>
      <c r="H429" s="53"/>
      <c r="I429" s="53"/>
      <c r="J429" s="53"/>
      <c r="K429" s="53"/>
      <c r="L429" s="54"/>
      <c r="M429" s="110"/>
      <c r="N429" s="110"/>
      <c r="O429" s="105"/>
      <c r="P429" s="112"/>
      <c r="Q429" s="107"/>
      <c r="R429" s="113"/>
      <c r="S429" s="101"/>
      <c r="T429" s="102"/>
      <c r="U429" s="102"/>
      <c r="V429" s="105"/>
      <c r="W429" s="105"/>
      <c r="X429" s="105"/>
      <c r="Y429" s="106"/>
      <c r="Z429" s="105"/>
      <c r="BI429" s="105"/>
      <c r="BJ429" s="105"/>
      <c r="BK429" s="105"/>
      <c r="BL429" s="105"/>
    </row>
    <row r="430" spans="3:64">
      <c r="C430" s="45"/>
      <c r="D430" s="53"/>
      <c r="E430" s="54"/>
      <c r="F430" s="54"/>
      <c r="G430" s="53"/>
      <c r="H430" s="53"/>
      <c r="I430" s="53"/>
      <c r="J430" s="53"/>
      <c r="K430" s="53"/>
      <c r="L430" s="54"/>
      <c r="M430" s="110"/>
      <c r="N430" s="110"/>
      <c r="O430" s="105"/>
      <c r="P430" s="112"/>
      <c r="Q430" s="107"/>
      <c r="R430" s="113"/>
      <c r="S430" s="101"/>
      <c r="T430" s="102"/>
      <c r="U430" s="102"/>
      <c r="V430" s="105"/>
      <c r="W430" s="105"/>
      <c r="X430" s="105"/>
      <c r="Y430" s="106"/>
      <c r="Z430" s="105"/>
      <c r="BI430" s="105"/>
      <c r="BJ430" s="105"/>
      <c r="BK430" s="105"/>
      <c r="BL430" s="105"/>
    </row>
    <row r="431" spans="3:64">
      <c r="C431" s="45"/>
      <c r="D431" s="53"/>
      <c r="E431" s="54"/>
      <c r="F431" s="54"/>
      <c r="G431" s="53"/>
      <c r="H431" s="53"/>
      <c r="I431" s="53"/>
      <c r="J431" s="53"/>
      <c r="K431" s="53"/>
      <c r="L431" s="54"/>
      <c r="M431" s="110"/>
      <c r="N431" s="110"/>
      <c r="O431" s="105"/>
      <c r="P431" s="112"/>
      <c r="Q431" s="107"/>
      <c r="R431" s="113"/>
      <c r="S431" s="101"/>
      <c r="T431" s="102"/>
      <c r="U431" s="102"/>
      <c r="V431" s="105"/>
      <c r="W431" s="105"/>
      <c r="X431" s="105"/>
      <c r="Y431" s="106"/>
      <c r="Z431" s="105"/>
      <c r="BI431" s="105"/>
      <c r="BJ431" s="105"/>
      <c r="BK431" s="105"/>
      <c r="BL431" s="105"/>
    </row>
    <row r="432" spans="3:64">
      <c r="C432" s="45"/>
      <c r="D432" s="53"/>
      <c r="E432" s="54"/>
      <c r="F432" s="54"/>
      <c r="G432" s="53"/>
      <c r="H432" s="53"/>
      <c r="I432" s="53"/>
      <c r="J432" s="53"/>
      <c r="K432" s="53"/>
      <c r="L432" s="54"/>
      <c r="M432" s="110"/>
      <c r="N432" s="110"/>
      <c r="O432" s="105"/>
      <c r="P432" s="112"/>
      <c r="Q432" s="107"/>
      <c r="R432" s="113"/>
      <c r="S432" s="101"/>
      <c r="T432" s="102"/>
      <c r="U432" s="102"/>
      <c r="V432" s="105"/>
      <c r="W432" s="105"/>
      <c r="X432" s="105"/>
      <c r="Y432" s="106"/>
      <c r="Z432" s="105"/>
      <c r="BI432" s="105"/>
      <c r="BJ432" s="105"/>
      <c r="BK432" s="105"/>
      <c r="BL432" s="105"/>
    </row>
    <row r="433" spans="3:64">
      <c r="C433" s="45"/>
      <c r="D433" s="53"/>
      <c r="E433" s="54"/>
      <c r="F433" s="54"/>
      <c r="G433" s="53"/>
      <c r="H433" s="53"/>
      <c r="I433" s="53"/>
      <c r="J433" s="53"/>
      <c r="K433" s="53"/>
      <c r="L433" s="54"/>
      <c r="M433" s="110"/>
      <c r="N433" s="110"/>
      <c r="O433" s="105"/>
      <c r="P433" s="112"/>
      <c r="Q433" s="107"/>
      <c r="R433" s="113"/>
      <c r="S433" s="101"/>
      <c r="T433" s="102"/>
      <c r="U433" s="102"/>
      <c r="V433" s="105"/>
      <c r="W433" s="105"/>
      <c r="X433" s="105"/>
      <c r="Y433" s="106"/>
      <c r="Z433" s="105"/>
      <c r="BI433" s="105"/>
      <c r="BJ433" s="105"/>
      <c r="BK433" s="105"/>
      <c r="BL433" s="105"/>
    </row>
    <row r="434" spans="3:64">
      <c r="C434" s="45"/>
      <c r="D434" s="53"/>
      <c r="E434" s="54"/>
      <c r="F434" s="54"/>
      <c r="G434" s="53"/>
      <c r="H434" s="53"/>
      <c r="I434" s="53"/>
      <c r="J434" s="53"/>
      <c r="K434" s="53"/>
      <c r="L434" s="54"/>
      <c r="M434" s="110"/>
      <c r="N434" s="110"/>
      <c r="O434" s="105"/>
      <c r="P434" s="112"/>
      <c r="Q434" s="107"/>
      <c r="R434" s="113"/>
      <c r="S434" s="101"/>
      <c r="T434" s="102"/>
      <c r="U434" s="102"/>
      <c r="V434" s="105"/>
      <c r="W434" s="105"/>
      <c r="X434" s="105"/>
      <c r="Y434" s="106"/>
      <c r="Z434" s="105"/>
      <c r="BI434" s="105"/>
      <c r="BJ434" s="105"/>
      <c r="BK434" s="105"/>
      <c r="BL434" s="105"/>
    </row>
    <row r="435" spans="3:64">
      <c r="C435" s="45"/>
      <c r="D435" s="53"/>
      <c r="E435" s="54"/>
      <c r="F435" s="54"/>
      <c r="G435" s="53"/>
      <c r="H435" s="53"/>
      <c r="I435" s="53"/>
      <c r="J435" s="53"/>
      <c r="K435" s="53"/>
      <c r="L435" s="54"/>
      <c r="M435" s="110"/>
      <c r="N435" s="110"/>
      <c r="O435" s="105"/>
      <c r="P435" s="112"/>
      <c r="Q435" s="107"/>
      <c r="R435" s="113"/>
      <c r="S435" s="101"/>
      <c r="T435" s="102"/>
      <c r="U435" s="102"/>
      <c r="V435" s="105"/>
      <c r="W435" s="105"/>
      <c r="X435" s="105"/>
      <c r="Y435" s="106"/>
      <c r="Z435" s="105"/>
      <c r="BI435" s="105"/>
      <c r="BJ435" s="105"/>
      <c r="BK435" s="105"/>
      <c r="BL435" s="105"/>
    </row>
    <row r="436" spans="3:64">
      <c r="C436" s="45"/>
      <c r="D436" s="53"/>
      <c r="E436" s="54"/>
      <c r="F436" s="54"/>
      <c r="G436" s="53"/>
      <c r="H436" s="53"/>
      <c r="I436" s="53"/>
      <c r="J436" s="53"/>
      <c r="K436" s="53"/>
      <c r="L436" s="54"/>
      <c r="M436" s="110"/>
      <c r="N436" s="110"/>
      <c r="O436" s="105"/>
      <c r="P436" s="112"/>
      <c r="Q436" s="107"/>
      <c r="R436" s="113"/>
      <c r="S436" s="101"/>
      <c r="T436" s="102"/>
      <c r="U436" s="102"/>
      <c r="V436" s="105"/>
      <c r="W436" s="105"/>
      <c r="X436" s="105"/>
      <c r="Y436" s="106"/>
      <c r="Z436" s="105"/>
      <c r="BI436" s="105"/>
      <c r="BJ436" s="105"/>
      <c r="BK436" s="105"/>
      <c r="BL436" s="105"/>
    </row>
    <row r="437" spans="3:64">
      <c r="C437" s="45"/>
      <c r="D437" s="53"/>
      <c r="E437" s="54"/>
      <c r="F437" s="54"/>
      <c r="G437" s="53"/>
      <c r="H437" s="53"/>
      <c r="I437" s="53"/>
      <c r="J437" s="53"/>
      <c r="K437" s="53"/>
      <c r="L437" s="54"/>
      <c r="M437" s="110"/>
      <c r="N437" s="110"/>
      <c r="O437" s="105"/>
      <c r="P437" s="112"/>
      <c r="Q437" s="107"/>
      <c r="R437" s="113"/>
      <c r="S437" s="101"/>
      <c r="T437" s="102"/>
      <c r="U437" s="102"/>
      <c r="V437" s="105"/>
      <c r="W437" s="105"/>
      <c r="X437" s="105"/>
      <c r="Y437" s="106"/>
      <c r="Z437" s="105"/>
      <c r="BI437" s="105"/>
      <c r="BJ437" s="105"/>
      <c r="BK437" s="105"/>
      <c r="BL437" s="105"/>
    </row>
    <row r="438" spans="3:64">
      <c r="C438" s="45"/>
      <c r="D438" s="53"/>
      <c r="E438" s="54"/>
      <c r="F438" s="54"/>
      <c r="G438" s="53"/>
      <c r="H438" s="53"/>
      <c r="I438" s="53"/>
      <c r="J438" s="53"/>
      <c r="K438" s="53"/>
      <c r="L438" s="54"/>
      <c r="M438" s="110"/>
      <c r="N438" s="110"/>
      <c r="O438" s="105"/>
      <c r="P438" s="112"/>
      <c r="Q438" s="107"/>
      <c r="R438" s="113"/>
      <c r="S438" s="101"/>
      <c r="T438" s="102"/>
      <c r="U438" s="102"/>
      <c r="V438" s="105"/>
      <c r="W438" s="105"/>
      <c r="X438" s="105"/>
      <c r="Y438" s="106"/>
      <c r="Z438" s="105"/>
      <c r="BI438" s="105"/>
      <c r="BJ438" s="105"/>
      <c r="BK438" s="105"/>
      <c r="BL438" s="105"/>
    </row>
    <row r="439" spans="3:64">
      <c r="C439" s="45"/>
      <c r="D439" s="53"/>
      <c r="E439" s="54"/>
      <c r="F439" s="54"/>
      <c r="G439" s="53"/>
      <c r="H439" s="53"/>
      <c r="I439" s="53"/>
      <c r="J439" s="53"/>
      <c r="K439" s="53"/>
      <c r="L439" s="54"/>
      <c r="M439" s="110"/>
      <c r="N439" s="110"/>
      <c r="O439" s="105"/>
      <c r="P439" s="112"/>
      <c r="Q439" s="107"/>
      <c r="R439" s="113"/>
      <c r="S439" s="101"/>
      <c r="T439" s="102"/>
      <c r="U439" s="102"/>
      <c r="V439" s="105"/>
      <c r="W439" s="105"/>
      <c r="X439" s="105"/>
      <c r="Y439" s="106"/>
      <c r="Z439" s="105"/>
      <c r="BI439" s="105"/>
      <c r="BJ439" s="105"/>
      <c r="BK439" s="105"/>
      <c r="BL439" s="105"/>
    </row>
    <row r="440" spans="3:64">
      <c r="C440" s="45"/>
      <c r="D440" s="53"/>
      <c r="E440" s="54"/>
      <c r="F440" s="54"/>
      <c r="G440" s="53"/>
      <c r="H440" s="53"/>
      <c r="I440" s="53"/>
      <c r="J440" s="53"/>
      <c r="K440" s="53"/>
      <c r="L440" s="54"/>
      <c r="M440" s="110"/>
      <c r="N440" s="110"/>
      <c r="O440" s="105"/>
      <c r="P440" s="112"/>
      <c r="Q440" s="107"/>
      <c r="R440" s="113"/>
      <c r="S440" s="101"/>
      <c r="T440" s="102"/>
      <c r="U440" s="102"/>
      <c r="V440" s="105"/>
      <c r="W440" s="105"/>
      <c r="X440" s="105"/>
      <c r="Y440" s="106"/>
      <c r="Z440" s="105"/>
      <c r="BI440" s="105"/>
      <c r="BJ440" s="105"/>
      <c r="BK440" s="105"/>
      <c r="BL440" s="105"/>
    </row>
    <row r="441" spans="3:64">
      <c r="C441" s="45"/>
      <c r="D441" s="53"/>
      <c r="E441" s="54"/>
      <c r="F441" s="54"/>
      <c r="G441" s="53"/>
      <c r="H441" s="53"/>
      <c r="I441" s="53"/>
      <c r="J441" s="53"/>
      <c r="K441" s="53"/>
      <c r="L441" s="54"/>
      <c r="M441" s="110"/>
      <c r="N441" s="110"/>
      <c r="O441" s="105"/>
      <c r="P441" s="112"/>
      <c r="Q441" s="107"/>
      <c r="R441" s="113"/>
      <c r="S441" s="101"/>
      <c r="T441" s="102"/>
      <c r="U441" s="102"/>
      <c r="V441" s="105"/>
      <c r="W441" s="105"/>
      <c r="X441" s="105"/>
      <c r="Y441" s="106"/>
      <c r="Z441" s="105"/>
      <c r="BI441" s="105"/>
      <c r="BJ441" s="105"/>
      <c r="BK441" s="105"/>
      <c r="BL441" s="105"/>
    </row>
    <row r="442" spans="3:64">
      <c r="C442" s="45"/>
      <c r="D442" s="53"/>
      <c r="E442" s="54"/>
      <c r="F442" s="54"/>
      <c r="G442" s="53"/>
      <c r="H442" s="53"/>
      <c r="I442" s="53"/>
      <c r="J442" s="53"/>
      <c r="K442" s="53"/>
      <c r="L442" s="54"/>
      <c r="M442" s="110"/>
      <c r="N442" s="110"/>
      <c r="O442" s="105"/>
      <c r="P442" s="112"/>
      <c r="Q442" s="107"/>
      <c r="R442" s="113"/>
      <c r="S442" s="101"/>
      <c r="T442" s="102"/>
      <c r="U442" s="102"/>
      <c r="V442" s="105"/>
      <c r="W442" s="105"/>
      <c r="X442" s="105"/>
      <c r="Y442" s="106"/>
      <c r="Z442" s="105"/>
      <c r="BI442" s="105"/>
      <c r="BJ442" s="105"/>
      <c r="BK442" s="105"/>
      <c r="BL442" s="105"/>
    </row>
    <row r="443" spans="3:64">
      <c r="C443" s="45"/>
      <c r="D443" s="53"/>
      <c r="E443" s="54"/>
      <c r="F443" s="54"/>
      <c r="G443" s="53"/>
      <c r="H443" s="53"/>
      <c r="I443" s="53"/>
      <c r="J443" s="53"/>
      <c r="K443" s="53"/>
      <c r="L443" s="54"/>
      <c r="M443" s="110"/>
      <c r="N443" s="110"/>
      <c r="O443" s="105"/>
      <c r="P443" s="112"/>
      <c r="Q443" s="107"/>
      <c r="R443" s="113"/>
      <c r="S443" s="101"/>
      <c r="T443" s="102"/>
      <c r="U443" s="102"/>
      <c r="V443" s="105"/>
      <c r="W443" s="105"/>
      <c r="X443" s="105"/>
      <c r="Y443" s="106"/>
      <c r="Z443" s="105"/>
      <c r="BI443" s="105"/>
      <c r="BJ443" s="105"/>
      <c r="BK443" s="105"/>
      <c r="BL443" s="105"/>
    </row>
    <row r="444" spans="3:64">
      <c r="C444" s="45"/>
      <c r="D444" s="53"/>
      <c r="E444" s="54"/>
      <c r="F444" s="54"/>
      <c r="G444" s="53"/>
      <c r="H444" s="53"/>
      <c r="I444" s="53"/>
      <c r="J444" s="53"/>
      <c r="K444" s="53"/>
      <c r="L444" s="54"/>
      <c r="M444" s="110"/>
      <c r="N444" s="110"/>
      <c r="O444" s="105"/>
      <c r="P444" s="112"/>
      <c r="Q444" s="107"/>
      <c r="R444" s="113"/>
      <c r="S444" s="101"/>
      <c r="T444" s="102"/>
      <c r="U444" s="102"/>
      <c r="V444" s="105"/>
      <c r="W444" s="105"/>
      <c r="X444" s="105"/>
      <c r="Y444" s="106"/>
      <c r="Z444" s="105"/>
      <c r="BI444" s="105"/>
      <c r="BJ444" s="105"/>
      <c r="BK444" s="105"/>
      <c r="BL444" s="105"/>
    </row>
    <row r="445" spans="3:64">
      <c r="C445" s="45"/>
      <c r="D445" s="53"/>
      <c r="E445" s="54"/>
      <c r="F445" s="54"/>
      <c r="G445" s="53"/>
      <c r="H445" s="53"/>
      <c r="I445" s="53"/>
      <c r="J445" s="53"/>
      <c r="K445" s="53"/>
      <c r="L445" s="54"/>
      <c r="M445" s="110"/>
      <c r="N445" s="110"/>
      <c r="O445" s="105"/>
      <c r="P445" s="112"/>
      <c r="Q445" s="107"/>
      <c r="R445" s="113"/>
      <c r="S445" s="101"/>
      <c r="T445" s="102"/>
      <c r="U445" s="102"/>
      <c r="V445" s="105"/>
      <c r="W445" s="105"/>
      <c r="X445" s="105"/>
      <c r="Y445" s="106"/>
      <c r="Z445" s="105"/>
      <c r="BI445" s="105"/>
      <c r="BJ445" s="105"/>
      <c r="BK445" s="105"/>
      <c r="BL445" s="105"/>
    </row>
    <row r="446" spans="3:64">
      <c r="C446" s="45"/>
      <c r="D446" s="53"/>
      <c r="E446" s="54"/>
      <c r="F446" s="54"/>
      <c r="G446" s="53"/>
      <c r="H446" s="53"/>
      <c r="I446" s="53"/>
      <c r="J446" s="53"/>
      <c r="K446" s="53"/>
      <c r="L446" s="54"/>
      <c r="M446" s="110"/>
      <c r="N446" s="110"/>
      <c r="O446" s="105"/>
      <c r="P446" s="112"/>
      <c r="Q446" s="107"/>
      <c r="R446" s="113"/>
      <c r="S446" s="101"/>
      <c r="T446" s="102"/>
      <c r="U446" s="102"/>
      <c r="V446" s="105"/>
      <c r="W446" s="105"/>
      <c r="X446" s="105"/>
      <c r="Y446" s="106"/>
      <c r="Z446" s="105"/>
      <c r="BI446" s="105"/>
      <c r="BJ446" s="105"/>
      <c r="BK446" s="105"/>
      <c r="BL446" s="105"/>
    </row>
    <row r="447" spans="3:64">
      <c r="C447" s="45"/>
      <c r="D447" s="53"/>
      <c r="E447" s="54"/>
      <c r="F447" s="54"/>
      <c r="G447" s="53"/>
      <c r="H447" s="53"/>
      <c r="I447" s="53"/>
      <c r="J447" s="53"/>
      <c r="K447" s="53"/>
      <c r="L447" s="54"/>
      <c r="M447" s="110"/>
      <c r="N447" s="110"/>
      <c r="O447" s="105"/>
      <c r="P447" s="112"/>
      <c r="Q447" s="107"/>
      <c r="R447" s="113"/>
      <c r="S447" s="101"/>
      <c r="T447" s="102"/>
      <c r="U447" s="102"/>
      <c r="V447" s="105"/>
      <c r="W447" s="105"/>
      <c r="X447" s="105"/>
      <c r="Y447" s="106"/>
      <c r="Z447" s="105"/>
      <c r="BI447" s="105"/>
      <c r="BJ447" s="105"/>
      <c r="BK447" s="105"/>
      <c r="BL447" s="105"/>
    </row>
    <row r="448" spans="3:64">
      <c r="C448" s="45"/>
      <c r="D448" s="53"/>
      <c r="E448" s="54"/>
      <c r="F448" s="54"/>
      <c r="G448" s="53"/>
      <c r="H448" s="53"/>
      <c r="I448" s="53"/>
      <c r="J448" s="53"/>
      <c r="K448" s="53"/>
      <c r="L448" s="54"/>
      <c r="M448" s="110"/>
      <c r="N448" s="110"/>
      <c r="O448" s="105"/>
      <c r="P448" s="112"/>
      <c r="Q448" s="107"/>
      <c r="R448" s="113"/>
      <c r="S448" s="101"/>
      <c r="T448" s="102"/>
      <c r="U448" s="102"/>
      <c r="V448" s="105"/>
      <c r="W448" s="105"/>
      <c r="X448" s="105"/>
      <c r="Y448" s="106"/>
      <c r="Z448" s="105"/>
      <c r="BI448" s="105"/>
      <c r="BJ448" s="105"/>
      <c r="BK448" s="105"/>
      <c r="BL448" s="105"/>
    </row>
    <row r="449" spans="3:64">
      <c r="C449" s="45"/>
      <c r="D449" s="53"/>
      <c r="E449" s="54"/>
      <c r="F449" s="54"/>
      <c r="G449" s="53"/>
      <c r="H449" s="53"/>
      <c r="I449" s="53"/>
      <c r="J449" s="53"/>
      <c r="K449" s="53"/>
      <c r="L449" s="54"/>
      <c r="M449" s="110"/>
      <c r="N449" s="110"/>
      <c r="O449" s="105"/>
      <c r="P449" s="112"/>
      <c r="Q449" s="107"/>
      <c r="R449" s="113"/>
      <c r="S449" s="101"/>
      <c r="T449" s="102"/>
      <c r="U449" s="102"/>
      <c r="V449" s="105"/>
      <c r="W449" s="105"/>
      <c r="X449" s="105"/>
      <c r="Y449" s="106"/>
      <c r="Z449" s="105"/>
      <c r="BI449" s="105"/>
      <c r="BJ449" s="105"/>
      <c r="BK449" s="105"/>
      <c r="BL449" s="105"/>
    </row>
    <row r="450" spans="3:64">
      <c r="C450" s="45"/>
      <c r="D450" s="53"/>
      <c r="E450" s="54"/>
      <c r="F450" s="54"/>
      <c r="G450" s="53"/>
      <c r="H450" s="53"/>
      <c r="I450" s="53"/>
      <c r="J450" s="53"/>
      <c r="K450" s="53"/>
      <c r="L450" s="54"/>
      <c r="M450" s="110"/>
      <c r="N450" s="110"/>
      <c r="O450" s="105"/>
      <c r="P450" s="112"/>
      <c r="Q450" s="107"/>
      <c r="R450" s="113"/>
      <c r="S450" s="101"/>
      <c r="T450" s="102"/>
      <c r="U450" s="102"/>
      <c r="V450" s="105"/>
      <c r="W450" s="105"/>
      <c r="X450" s="105"/>
      <c r="Y450" s="106"/>
      <c r="Z450" s="105"/>
      <c r="BI450" s="105"/>
      <c r="BJ450" s="105"/>
      <c r="BK450" s="105"/>
      <c r="BL450" s="105"/>
    </row>
    <row r="451" spans="3:64">
      <c r="C451" s="45"/>
      <c r="D451" s="53"/>
      <c r="E451" s="54"/>
      <c r="F451" s="54"/>
      <c r="G451" s="53"/>
      <c r="H451" s="53"/>
      <c r="I451" s="53"/>
      <c r="J451" s="53"/>
      <c r="K451" s="53"/>
      <c r="L451" s="54"/>
      <c r="M451" s="110"/>
      <c r="N451" s="110"/>
      <c r="O451" s="105"/>
      <c r="P451" s="112"/>
      <c r="Q451" s="107"/>
      <c r="R451" s="113"/>
      <c r="S451" s="101"/>
      <c r="T451" s="102"/>
      <c r="U451" s="102"/>
      <c r="V451" s="105"/>
      <c r="W451" s="105"/>
      <c r="X451" s="105"/>
      <c r="Y451" s="106"/>
      <c r="Z451" s="105"/>
      <c r="BI451" s="105"/>
      <c r="BJ451" s="105"/>
      <c r="BK451" s="105"/>
      <c r="BL451" s="105"/>
    </row>
    <row r="452" spans="3:64">
      <c r="C452" s="45"/>
      <c r="D452" s="53"/>
      <c r="E452" s="54"/>
      <c r="F452" s="54"/>
      <c r="G452" s="53"/>
      <c r="H452" s="53"/>
      <c r="I452" s="53"/>
      <c r="J452" s="53"/>
      <c r="K452" s="53"/>
      <c r="L452" s="54"/>
      <c r="M452" s="110"/>
      <c r="N452" s="110"/>
      <c r="O452" s="105"/>
      <c r="P452" s="112"/>
      <c r="Q452" s="107"/>
      <c r="R452" s="113"/>
      <c r="S452" s="101"/>
      <c r="T452" s="102"/>
      <c r="U452" s="102"/>
      <c r="V452" s="105"/>
      <c r="W452" s="105"/>
      <c r="X452" s="105"/>
      <c r="Y452" s="106"/>
      <c r="Z452" s="105"/>
      <c r="BI452" s="105"/>
      <c r="BJ452" s="105"/>
      <c r="BK452" s="105"/>
      <c r="BL452" s="105"/>
    </row>
    <row r="453" spans="3:64">
      <c r="C453" s="45"/>
      <c r="D453" s="53"/>
      <c r="E453" s="54"/>
      <c r="F453" s="54"/>
      <c r="G453" s="53"/>
      <c r="H453" s="53"/>
      <c r="I453" s="53"/>
      <c r="J453" s="53"/>
      <c r="K453" s="53"/>
      <c r="L453" s="54"/>
      <c r="M453" s="110"/>
      <c r="N453" s="110"/>
      <c r="O453" s="105"/>
      <c r="P453" s="112"/>
      <c r="Q453" s="107"/>
      <c r="R453" s="113"/>
      <c r="S453" s="101"/>
      <c r="T453" s="102"/>
      <c r="U453" s="102"/>
      <c r="V453" s="105"/>
      <c r="W453" s="105"/>
      <c r="X453" s="105"/>
      <c r="Y453" s="106"/>
      <c r="Z453" s="105"/>
      <c r="BI453" s="105"/>
      <c r="BJ453" s="105"/>
      <c r="BK453" s="105"/>
      <c r="BL453" s="105"/>
    </row>
    <row r="454" spans="3:64">
      <c r="C454" s="45"/>
      <c r="D454" s="53"/>
      <c r="E454" s="54"/>
      <c r="F454" s="54"/>
      <c r="G454" s="53"/>
      <c r="H454" s="53"/>
      <c r="I454" s="53"/>
      <c r="J454" s="53"/>
      <c r="K454" s="53"/>
      <c r="L454" s="54"/>
      <c r="M454" s="110"/>
      <c r="N454" s="110"/>
      <c r="O454" s="105"/>
      <c r="P454" s="112"/>
      <c r="Q454" s="107"/>
      <c r="R454" s="113"/>
      <c r="S454" s="101"/>
      <c r="T454" s="102"/>
      <c r="U454" s="102"/>
      <c r="V454" s="105"/>
      <c r="W454" s="105"/>
      <c r="X454" s="105"/>
      <c r="Y454" s="106"/>
      <c r="Z454" s="105"/>
      <c r="BI454" s="105"/>
      <c r="BJ454" s="105"/>
      <c r="BK454" s="105"/>
      <c r="BL454" s="105"/>
    </row>
    <row r="455" spans="3:64">
      <c r="C455" s="45"/>
      <c r="D455" s="53"/>
      <c r="E455" s="54"/>
      <c r="F455" s="54"/>
      <c r="G455" s="53"/>
      <c r="H455" s="53"/>
      <c r="I455" s="53"/>
      <c r="J455" s="53"/>
      <c r="K455" s="53"/>
      <c r="L455" s="54"/>
      <c r="M455" s="110"/>
      <c r="N455" s="110"/>
      <c r="O455" s="105"/>
      <c r="P455" s="112"/>
      <c r="Q455" s="107"/>
      <c r="R455" s="113"/>
      <c r="S455" s="101"/>
      <c r="T455" s="102"/>
      <c r="U455" s="102"/>
      <c r="V455" s="105"/>
      <c r="W455" s="105"/>
      <c r="X455" s="105"/>
      <c r="Y455" s="106"/>
      <c r="Z455" s="105"/>
      <c r="BI455" s="105"/>
      <c r="BJ455" s="105"/>
      <c r="BK455" s="105"/>
      <c r="BL455" s="105"/>
    </row>
    <row r="456" spans="3:64">
      <c r="C456" s="45"/>
      <c r="D456" s="53"/>
      <c r="E456" s="54"/>
      <c r="F456" s="54"/>
      <c r="G456" s="53"/>
      <c r="H456" s="53"/>
      <c r="I456" s="53"/>
      <c r="J456" s="53"/>
      <c r="K456" s="53"/>
      <c r="L456" s="54"/>
      <c r="M456" s="110"/>
      <c r="N456" s="110"/>
      <c r="O456" s="105"/>
      <c r="P456" s="112"/>
      <c r="Q456" s="107"/>
      <c r="R456" s="113"/>
      <c r="S456" s="101"/>
      <c r="T456" s="102"/>
      <c r="U456" s="102"/>
      <c r="V456" s="105"/>
      <c r="W456" s="105"/>
      <c r="X456" s="105"/>
      <c r="Y456" s="106"/>
      <c r="Z456" s="105"/>
      <c r="BI456" s="105"/>
      <c r="BJ456" s="105"/>
      <c r="BK456" s="105"/>
      <c r="BL456" s="105"/>
    </row>
    <row r="457" spans="3:64">
      <c r="C457" s="45"/>
      <c r="D457" s="53"/>
      <c r="E457" s="54"/>
      <c r="F457" s="54"/>
      <c r="G457" s="53"/>
      <c r="H457" s="53"/>
      <c r="I457" s="53"/>
      <c r="J457" s="53"/>
      <c r="K457" s="53"/>
      <c r="L457" s="54"/>
      <c r="M457" s="110"/>
      <c r="N457" s="110"/>
      <c r="O457" s="105"/>
      <c r="P457" s="112"/>
      <c r="Q457" s="107"/>
      <c r="R457" s="113"/>
      <c r="S457" s="101"/>
      <c r="T457" s="102"/>
      <c r="U457" s="102"/>
      <c r="V457" s="105"/>
      <c r="W457" s="105"/>
      <c r="X457" s="105"/>
      <c r="Y457" s="106"/>
      <c r="Z457" s="105"/>
      <c r="BI457" s="105"/>
      <c r="BJ457" s="105"/>
      <c r="BK457" s="105"/>
      <c r="BL457" s="105"/>
    </row>
    <row r="458" spans="3:64">
      <c r="C458" s="45"/>
      <c r="D458" s="53"/>
      <c r="E458" s="54"/>
      <c r="F458" s="54"/>
      <c r="G458" s="53"/>
      <c r="H458" s="53"/>
      <c r="I458" s="53"/>
      <c r="J458" s="53"/>
      <c r="K458" s="53"/>
      <c r="L458" s="54"/>
      <c r="M458" s="110"/>
      <c r="N458" s="110"/>
      <c r="O458" s="105"/>
      <c r="P458" s="112"/>
      <c r="Q458" s="107"/>
      <c r="R458" s="113"/>
      <c r="S458" s="101"/>
      <c r="T458" s="102"/>
      <c r="U458" s="102"/>
      <c r="V458" s="105"/>
      <c r="W458" s="105"/>
      <c r="X458" s="105"/>
      <c r="Y458" s="106"/>
      <c r="Z458" s="105"/>
      <c r="BI458" s="105"/>
      <c r="BJ458" s="105"/>
      <c r="BK458" s="105"/>
      <c r="BL458" s="105"/>
    </row>
    <row r="459" spans="3:64">
      <c r="C459" s="45"/>
      <c r="D459" s="53"/>
      <c r="E459" s="54"/>
      <c r="F459" s="54"/>
      <c r="G459" s="53"/>
      <c r="H459" s="53"/>
      <c r="I459" s="53"/>
      <c r="J459" s="53"/>
      <c r="K459" s="53"/>
      <c r="L459" s="54"/>
      <c r="M459" s="110"/>
      <c r="N459" s="110"/>
      <c r="O459" s="105"/>
      <c r="P459" s="112"/>
      <c r="Q459" s="107"/>
      <c r="R459" s="113"/>
      <c r="S459" s="101"/>
      <c r="T459" s="102"/>
      <c r="U459" s="102"/>
      <c r="V459" s="105"/>
      <c r="W459" s="105"/>
      <c r="X459" s="105"/>
      <c r="Y459" s="106"/>
      <c r="Z459" s="105"/>
      <c r="BI459" s="105"/>
      <c r="BJ459" s="105"/>
      <c r="BK459" s="105"/>
      <c r="BL459" s="105"/>
    </row>
    <row r="460" spans="3:64">
      <c r="C460" s="45"/>
      <c r="D460" s="53"/>
      <c r="E460" s="54"/>
      <c r="F460" s="54"/>
      <c r="G460" s="53"/>
      <c r="H460" s="53"/>
      <c r="I460" s="53"/>
      <c r="J460" s="53"/>
      <c r="K460" s="53"/>
      <c r="L460" s="54"/>
      <c r="M460" s="110"/>
      <c r="N460" s="110"/>
      <c r="O460" s="105"/>
      <c r="P460" s="112"/>
      <c r="Q460" s="107"/>
      <c r="R460" s="113"/>
      <c r="S460" s="101"/>
      <c r="T460" s="102"/>
      <c r="U460" s="102"/>
      <c r="V460" s="105"/>
      <c r="W460" s="105"/>
      <c r="X460" s="105"/>
      <c r="Y460" s="106"/>
      <c r="Z460" s="105"/>
      <c r="BI460" s="105"/>
      <c r="BJ460" s="105"/>
      <c r="BK460" s="105"/>
      <c r="BL460" s="105"/>
    </row>
    <row r="461" spans="3:64">
      <c r="C461" s="45"/>
      <c r="D461" s="53"/>
      <c r="E461" s="54"/>
      <c r="F461" s="54"/>
      <c r="G461" s="53"/>
      <c r="H461" s="53"/>
      <c r="I461" s="53"/>
      <c r="J461" s="53"/>
      <c r="K461" s="53"/>
      <c r="L461" s="54"/>
      <c r="M461" s="110"/>
      <c r="N461" s="110"/>
      <c r="O461" s="105"/>
      <c r="P461" s="112"/>
      <c r="Q461" s="107"/>
      <c r="R461" s="113"/>
      <c r="S461" s="101"/>
      <c r="T461" s="102"/>
      <c r="U461" s="102"/>
      <c r="V461" s="105"/>
      <c r="W461" s="105"/>
      <c r="X461" s="105"/>
      <c r="Y461" s="106"/>
      <c r="Z461" s="105"/>
      <c r="BI461" s="105"/>
      <c r="BJ461" s="105"/>
      <c r="BK461" s="105"/>
      <c r="BL461" s="105"/>
    </row>
    <row r="462" spans="3:64">
      <c r="C462" s="45"/>
      <c r="D462" s="53"/>
      <c r="E462" s="54"/>
      <c r="F462" s="54"/>
      <c r="G462" s="53"/>
      <c r="H462" s="53"/>
      <c r="I462" s="53"/>
      <c r="J462" s="53"/>
      <c r="K462" s="53"/>
      <c r="L462" s="54"/>
      <c r="M462" s="110"/>
      <c r="N462" s="110"/>
      <c r="O462" s="105"/>
      <c r="P462" s="112"/>
      <c r="Q462" s="107"/>
      <c r="R462" s="113"/>
      <c r="S462" s="101"/>
      <c r="T462" s="102"/>
      <c r="U462" s="102"/>
      <c r="V462" s="105"/>
      <c r="W462" s="105"/>
      <c r="X462" s="105"/>
      <c r="Y462" s="106"/>
      <c r="Z462" s="105"/>
      <c r="BI462" s="105"/>
      <c r="BJ462" s="105"/>
      <c r="BK462" s="105"/>
      <c r="BL462" s="105"/>
    </row>
    <row r="463" spans="3:64">
      <c r="C463" s="45"/>
      <c r="D463" s="53"/>
      <c r="E463" s="54"/>
      <c r="F463" s="54"/>
      <c r="G463" s="53"/>
      <c r="H463" s="53"/>
      <c r="I463" s="53"/>
      <c r="J463" s="53"/>
      <c r="K463" s="53"/>
      <c r="L463" s="54"/>
      <c r="M463" s="110"/>
      <c r="N463" s="110"/>
      <c r="O463" s="105"/>
      <c r="P463" s="112"/>
      <c r="Q463" s="107"/>
      <c r="R463" s="113"/>
      <c r="S463" s="101"/>
      <c r="T463" s="102"/>
      <c r="U463" s="102"/>
      <c r="V463" s="105"/>
      <c r="W463" s="105"/>
      <c r="X463" s="105"/>
      <c r="Y463" s="106"/>
      <c r="Z463" s="105"/>
      <c r="BI463" s="105"/>
      <c r="BJ463" s="105"/>
      <c r="BK463" s="105"/>
      <c r="BL463" s="105"/>
    </row>
    <row r="464" spans="3:64">
      <c r="C464" s="45"/>
      <c r="D464" s="53"/>
      <c r="E464" s="54"/>
      <c r="F464" s="54"/>
      <c r="G464" s="53"/>
      <c r="H464" s="53"/>
      <c r="I464" s="53"/>
      <c r="J464" s="53"/>
      <c r="K464" s="53"/>
      <c r="L464" s="54"/>
      <c r="M464" s="110"/>
      <c r="N464" s="110"/>
      <c r="O464" s="105"/>
      <c r="P464" s="112"/>
      <c r="Q464" s="107"/>
      <c r="R464" s="113"/>
      <c r="S464" s="101"/>
      <c r="T464" s="102"/>
      <c r="U464" s="102"/>
      <c r="V464" s="105"/>
      <c r="W464" s="105"/>
      <c r="X464" s="105"/>
      <c r="Y464" s="106"/>
      <c r="Z464" s="105"/>
      <c r="BI464" s="105"/>
      <c r="BJ464" s="105"/>
      <c r="BK464" s="105"/>
      <c r="BL464" s="105"/>
    </row>
    <row r="465" spans="3:64">
      <c r="C465" s="45"/>
      <c r="D465" s="53"/>
      <c r="E465" s="54"/>
      <c r="F465" s="54"/>
      <c r="G465" s="53"/>
      <c r="H465" s="53"/>
      <c r="I465" s="53"/>
      <c r="J465" s="53"/>
      <c r="K465" s="53"/>
      <c r="L465" s="54"/>
      <c r="M465" s="110"/>
      <c r="N465" s="110"/>
      <c r="O465" s="105"/>
      <c r="P465" s="112"/>
      <c r="Q465" s="107"/>
      <c r="R465" s="113"/>
      <c r="S465" s="101"/>
      <c r="T465" s="102"/>
      <c r="U465" s="102"/>
      <c r="V465" s="105"/>
      <c r="W465" s="105"/>
      <c r="X465" s="105"/>
      <c r="Y465" s="106"/>
      <c r="Z465" s="105"/>
      <c r="BI465" s="105"/>
      <c r="BJ465" s="105"/>
      <c r="BK465" s="105"/>
      <c r="BL465" s="105"/>
    </row>
    <row r="466" spans="3:64">
      <c r="C466" s="45"/>
      <c r="D466" s="53"/>
      <c r="E466" s="54"/>
      <c r="F466" s="54"/>
      <c r="G466" s="53"/>
      <c r="H466" s="53"/>
      <c r="I466" s="53"/>
      <c r="J466" s="53"/>
      <c r="K466" s="53"/>
      <c r="L466" s="54"/>
      <c r="M466" s="110"/>
      <c r="N466" s="110"/>
      <c r="O466" s="105"/>
      <c r="P466" s="112"/>
      <c r="Q466" s="107"/>
      <c r="R466" s="113"/>
      <c r="S466" s="101"/>
      <c r="T466" s="102"/>
      <c r="U466" s="102"/>
      <c r="V466" s="105"/>
      <c r="W466" s="105"/>
      <c r="X466" s="105"/>
      <c r="Y466" s="106"/>
      <c r="Z466" s="105"/>
      <c r="BI466" s="105"/>
      <c r="BJ466" s="105"/>
      <c r="BK466" s="105"/>
      <c r="BL466" s="105"/>
    </row>
    <row r="467" spans="3:64">
      <c r="C467" s="45"/>
      <c r="D467" s="53"/>
      <c r="E467" s="54"/>
      <c r="F467" s="54"/>
      <c r="G467" s="53"/>
      <c r="H467" s="53"/>
      <c r="I467" s="53"/>
      <c r="J467" s="53"/>
      <c r="K467" s="53"/>
      <c r="L467" s="54"/>
      <c r="M467" s="110"/>
      <c r="N467" s="110"/>
      <c r="O467" s="105"/>
      <c r="P467" s="112"/>
      <c r="Q467" s="107"/>
      <c r="R467" s="113"/>
      <c r="S467" s="101"/>
      <c r="T467" s="102"/>
      <c r="U467" s="102"/>
      <c r="V467" s="105"/>
      <c r="W467" s="105"/>
      <c r="X467" s="105"/>
      <c r="Y467" s="106"/>
      <c r="Z467" s="105"/>
      <c r="BI467" s="105"/>
      <c r="BJ467" s="105"/>
      <c r="BK467" s="105"/>
      <c r="BL467" s="105"/>
    </row>
    <row r="468" spans="3:64">
      <c r="C468" s="45"/>
      <c r="D468" s="53"/>
      <c r="E468" s="54"/>
      <c r="F468" s="54"/>
      <c r="G468" s="53"/>
      <c r="H468" s="53"/>
      <c r="I468" s="53"/>
      <c r="J468" s="53"/>
      <c r="K468" s="53"/>
      <c r="L468" s="54"/>
      <c r="M468" s="110"/>
      <c r="N468" s="110"/>
      <c r="O468" s="105"/>
      <c r="P468" s="112"/>
      <c r="Q468" s="107"/>
      <c r="R468" s="113"/>
      <c r="S468" s="101"/>
      <c r="T468" s="102"/>
      <c r="U468" s="102"/>
      <c r="V468" s="105"/>
      <c r="W468" s="105"/>
      <c r="X468" s="105"/>
      <c r="Y468" s="106"/>
      <c r="Z468" s="105"/>
      <c r="BI468" s="105"/>
      <c r="BJ468" s="105"/>
      <c r="BK468" s="105"/>
      <c r="BL468" s="105"/>
    </row>
    <row r="469" spans="3:64">
      <c r="C469" s="45"/>
      <c r="D469" s="53"/>
      <c r="E469" s="54"/>
      <c r="F469" s="54"/>
      <c r="G469" s="53"/>
      <c r="H469" s="53"/>
      <c r="I469" s="53"/>
      <c r="J469" s="53"/>
      <c r="K469" s="53"/>
      <c r="L469" s="54"/>
      <c r="M469" s="110"/>
      <c r="N469" s="110"/>
      <c r="O469" s="105"/>
      <c r="P469" s="112"/>
      <c r="Q469" s="107"/>
      <c r="R469" s="113"/>
      <c r="S469" s="101"/>
      <c r="T469" s="102"/>
      <c r="U469" s="102"/>
      <c r="V469" s="105"/>
      <c r="W469" s="105"/>
      <c r="X469" s="105"/>
      <c r="Y469" s="106"/>
      <c r="Z469" s="105"/>
      <c r="BI469" s="105"/>
      <c r="BJ469" s="105"/>
      <c r="BK469" s="105"/>
      <c r="BL469" s="105"/>
    </row>
    <row r="470" spans="3:64">
      <c r="C470" s="45"/>
      <c r="D470" s="53"/>
      <c r="E470" s="54"/>
      <c r="F470" s="54"/>
      <c r="G470" s="53"/>
      <c r="H470" s="53"/>
      <c r="I470" s="53"/>
      <c r="J470" s="53"/>
      <c r="K470" s="53"/>
      <c r="L470" s="54"/>
      <c r="M470" s="110"/>
      <c r="N470" s="110"/>
      <c r="O470" s="105"/>
      <c r="P470" s="112"/>
      <c r="Q470" s="107"/>
      <c r="R470" s="113"/>
      <c r="S470" s="101"/>
      <c r="T470" s="102"/>
      <c r="U470" s="102"/>
      <c r="V470" s="105"/>
      <c r="W470" s="105"/>
      <c r="X470" s="105"/>
      <c r="Y470" s="106"/>
      <c r="Z470" s="105"/>
      <c r="BI470" s="105"/>
      <c r="BJ470" s="105"/>
      <c r="BK470" s="105"/>
      <c r="BL470" s="105"/>
    </row>
    <row r="471" spans="3:64">
      <c r="C471" s="45"/>
      <c r="D471" s="53"/>
      <c r="E471" s="54"/>
      <c r="F471" s="54"/>
      <c r="G471" s="53"/>
      <c r="H471" s="53"/>
      <c r="I471" s="53"/>
      <c r="J471" s="53"/>
      <c r="K471" s="53"/>
      <c r="L471" s="54"/>
      <c r="M471" s="110"/>
      <c r="N471" s="110"/>
      <c r="O471" s="105"/>
      <c r="P471" s="112"/>
      <c r="Q471" s="107"/>
      <c r="R471" s="113"/>
      <c r="S471" s="101"/>
      <c r="T471" s="102"/>
      <c r="U471" s="102"/>
      <c r="V471" s="105"/>
      <c r="W471" s="105"/>
      <c r="X471" s="105"/>
      <c r="Y471" s="106"/>
      <c r="Z471" s="105"/>
      <c r="BI471" s="105"/>
      <c r="BJ471" s="105"/>
      <c r="BK471" s="105"/>
      <c r="BL471" s="105"/>
    </row>
    <row r="472" spans="3:64">
      <c r="C472" s="45"/>
      <c r="D472" s="53"/>
      <c r="E472" s="54"/>
      <c r="F472" s="54"/>
      <c r="G472" s="53"/>
      <c r="H472" s="53"/>
      <c r="I472" s="53"/>
      <c r="J472" s="53"/>
      <c r="K472" s="53"/>
      <c r="L472" s="54"/>
      <c r="M472" s="110"/>
      <c r="N472" s="110"/>
      <c r="O472" s="105"/>
      <c r="P472" s="112"/>
      <c r="Q472" s="107"/>
      <c r="R472" s="113"/>
      <c r="S472" s="101"/>
      <c r="T472" s="102"/>
      <c r="U472" s="102"/>
      <c r="V472" s="105"/>
      <c r="W472" s="105"/>
      <c r="X472" s="105"/>
      <c r="Y472" s="106"/>
      <c r="Z472" s="105"/>
      <c r="BI472" s="105"/>
      <c r="BJ472" s="105"/>
      <c r="BK472" s="105"/>
      <c r="BL472" s="105"/>
    </row>
    <row r="473" spans="3:64">
      <c r="C473" s="45"/>
      <c r="D473" s="53"/>
      <c r="E473" s="54"/>
      <c r="F473" s="54"/>
      <c r="G473" s="53"/>
      <c r="H473" s="53"/>
      <c r="I473" s="53"/>
      <c r="J473" s="53"/>
      <c r="K473" s="53"/>
      <c r="L473" s="54"/>
      <c r="M473" s="110"/>
      <c r="N473" s="110"/>
      <c r="O473" s="105"/>
      <c r="P473" s="112"/>
      <c r="Q473" s="107"/>
      <c r="R473" s="113"/>
      <c r="S473" s="101"/>
      <c r="T473" s="102"/>
      <c r="U473" s="102"/>
      <c r="V473" s="105"/>
      <c r="W473" s="105"/>
      <c r="X473" s="105"/>
      <c r="Y473" s="106"/>
      <c r="Z473" s="105"/>
      <c r="BI473" s="105"/>
      <c r="BJ473" s="105"/>
      <c r="BK473" s="105"/>
      <c r="BL473" s="105"/>
    </row>
    <row r="474" spans="3:64">
      <c r="C474" s="45"/>
      <c r="D474" s="53"/>
      <c r="E474" s="54"/>
      <c r="F474" s="54"/>
      <c r="G474" s="53"/>
      <c r="H474" s="53"/>
      <c r="I474" s="53"/>
      <c r="J474" s="53"/>
      <c r="K474" s="53"/>
      <c r="L474" s="54"/>
      <c r="M474" s="110"/>
      <c r="N474" s="110"/>
      <c r="O474" s="105"/>
      <c r="P474" s="112"/>
      <c r="Q474" s="107"/>
      <c r="R474" s="113"/>
      <c r="S474" s="101"/>
      <c r="T474" s="102"/>
      <c r="U474" s="102"/>
      <c r="V474" s="105"/>
      <c r="W474" s="105"/>
      <c r="X474" s="105"/>
      <c r="Y474" s="106"/>
      <c r="Z474" s="105"/>
      <c r="BI474" s="105"/>
      <c r="BJ474" s="105"/>
      <c r="BK474" s="105"/>
      <c r="BL474" s="105"/>
    </row>
    <row r="475" spans="3:64">
      <c r="C475" s="45"/>
      <c r="D475" s="53"/>
      <c r="E475" s="54"/>
      <c r="F475" s="54"/>
      <c r="G475" s="53"/>
      <c r="H475" s="53"/>
      <c r="I475" s="53"/>
      <c r="J475" s="53"/>
      <c r="K475" s="53"/>
      <c r="L475" s="54"/>
      <c r="M475" s="110"/>
      <c r="N475" s="110"/>
      <c r="O475" s="105"/>
      <c r="P475" s="112"/>
      <c r="Q475" s="107"/>
      <c r="R475" s="113"/>
      <c r="S475" s="101"/>
      <c r="T475" s="102"/>
      <c r="U475" s="102"/>
      <c r="V475" s="105"/>
      <c r="W475" s="105"/>
      <c r="X475" s="105"/>
      <c r="Y475" s="106"/>
      <c r="Z475" s="105"/>
      <c r="BI475" s="105"/>
      <c r="BJ475" s="105"/>
      <c r="BK475" s="105"/>
      <c r="BL475" s="105"/>
    </row>
    <row r="476" spans="3:64">
      <c r="C476" s="45"/>
      <c r="D476" s="53"/>
      <c r="E476" s="54"/>
      <c r="F476" s="54"/>
      <c r="G476" s="53"/>
      <c r="H476" s="53"/>
      <c r="I476" s="53"/>
      <c r="J476" s="53"/>
      <c r="K476" s="53"/>
      <c r="L476" s="54"/>
      <c r="M476" s="110"/>
      <c r="N476" s="110"/>
      <c r="O476" s="105"/>
      <c r="P476" s="112"/>
      <c r="Q476" s="107"/>
      <c r="R476" s="113"/>
      <c r="S476" s="101"/>
      <c r="T476" s="102"/>
      <c r="U476" s="102"/>
      <c r="V476" s="105"/>
      <c r="W476" s="105"/>
      <c r="X476" s="105"/>
      <c r="Y476" s="106"/>
      <c r="Z476" s="105"/>
      <c r="BI476" s="105"/>
      <c r="BJ476" s="105"/>
      <c r="BK476" s="105"/>
      <c r="BL476" s="105"/>
    </row>
    <row r="477" spans="3:64">
      <c r="C477" s="45"/>
      <c r="D477" s="53"/>
      <c r="E477" s="54"/>
      <c r="F477" s="54"/>
      <c r="G477" s="53"/>
      <c r="H477" s="53"/>
      <c r="I477" s="53"/>
      <c r="J477" s="53"/>
      <c r="K477" s="53"/>
      <c r="L477" s="54"/>
      <c r="M477" s="110"/>
      <c r="N477" s="110"/>
      <c r="O477" s="105"/>
      <c r="P477" s="112"/>
      <c r="Q477" s="107"/>
      <c r="R477" s="113"/>
      <c r="S477" s="101"/>
      <c r="T477" s="102"/>
      <c r="U477" s="102"/>
      <c r="V477" s="105"/>
      <c r="W477" s="105"/>
      <c r="X477" s="105"/>
      <c r="Y477" s="106"/>
      <c r="Z477" s="105"/>
      <c r="BI477" s="105"/>
      <c r="BJ477" s="105"/>
      <c r="BK477" s="105"/>
      <c r="BL477" s="105"/>
    </row>
    <row r="478" spans="3:64">
      <c r="C478" s="45"/>
      <c r="D478" s="53"/>
      <c r="E478" s="54"/>
      <c r="F478" s="54"/>
      <c r="G478" s="53"/>
      <c r="H478" s="53"/>
      <c r="I478" s="53"/>
      <c r="J478" s="53"/>
      <c r="K478" s="53"/>
      <c r="L478" s="54"/>
      <c r="M478" s="110"/>
      <c r="N478" s="110"/>
      <c r="O478" s="105"/>
      <c r="P478" s="112"/>
      <c r="Q478" s="107"/>
      <c r="R478" s="113"/>
      <c r="S478" s="101"/>
      <c r="T478" s="102"/>
      <c r="U478" s="102"/>
      <c r="V478" s="105"/>
      <c r="W478" s="105"/>
      <c r="X478" s="105"/>
      <c r="Y478" s="106"/>
      <c r="Z478" s="105"/>
      <c r="BI478" s="105"/>
      <c r="BJ478" s="105"/>
      <c r="BK478" s="105"/>
      <c r="BL478" s="105"/>
    </row>
    <row r="479" spans="3:64">
      <c r="C479" s="45"/>
      <c r="D479" s="53"/>
      <c r="E479" s="54"/>
      <c r="F479" s="54"/>
      <c r="G479" s="53"/>
      <c r="H479" s="53"/>
      <c r="I479" s="53"/>
      <c r="J479" s="53"/>
      <c r="K479" s="53"/>
      <c r="L479" s="54"/>
      <c r="M479" s="110"/>
      <c r="N479" s="110"/>
      <c r="O479" s="105"/>
      <c r="P479" s="112"/>
      <c r="Q479" s="107"/>
      <c r="R479" s="113"/>
      <c r="S479" s="101"/>
      <c r="T479" s="102"/>
      <c r="U479" s="102"/>
      <c r="V479" s="105"/>
      <c r="W479" s="105"/>
      <c r="X479" s="105"/>
      <c r="Y479" s="106"/>
      <c r="Z479" s="105"/>
      <c r="BI479" s="105"/>
      <c r="BJ479" s="105"/>
      <c r="BK479" s="105"/>
      <c r="BL479" s="105"/>
    </row>
    <row r="480" spans="3:64">
      <c r="C480" s="45"/>
      <c r="D480" s="53"/>
      <c r="E480" s="54"/>
      <c r="F480" s="54"/>
      <c r="G480" s="53"/>
      <c r="H480" s="53"/>
      <c r="I480" s="53"/>
      <c r="J480" s="53"/>
      <c r="K480" s="53"/>
      <c r="L480" s="54"/>
      <c r="M480" s="110"/>
      <c r="N480" s="110"/>
      <c r="O480" s="105"/>
      <c r="P480" s="112"/>
      <c r="Q480" s="107"/>
      <c r="R480" s="113"/>
      <c r="S480" s="101"/>
      <c r="T480" s="102"/>
      <c r="U480" s="102"/>
      <c r="V480" s="105"/>
      <c r="W480" s="105"/>
      <c r="X480" s="105"/>
      <c r="Y480" s="106"/>
      <c r="Z480" s="105"/>
      <c r="BI480" s="105"/>
      <c r="BJ480" s="105"/>
      <c r="BK480" s="105"/>
      <c r="BL480" s="105"/>
    </row>
    <row r="481" spans="3:64">
      <c r="C481" s="45"/>
      <c r="D481" s="53"/>
      <c r="E481" s="54"/>
      <c r="F481" s="54"/>
      <c r="G481" s="53"/>
      <c r="H481" s="53"/>
      <c r="I481" s="53"/>
      <c r="J481" s="53"/>
      <c r="K481" s="53"/>
      <c r="L481" s="54"/>
      <c r="M481" s="110"/>
      <c r="N481" s="110"/>
      <c r="O481" s="105"/>
      <c r="P481" s="112"/>
      <c r="Q481" s="107"/>
      <c r="R481" s="113"/>
      <c r="S481" s="101"/>
      <c r="T481" s="102"/>
      <c r="U481" s="102"/>
      <c r="V481" s="105"/>
      <c r="W481" s="105"/>
      <c r="X481" s="105"/>
      <c r="Y481" s="106"/>
      <c r="Z481" s="105"/>
      <c r="BI481" s="105"/>
      <c r="BJ481" s="105"/>
      <c r="BK481" s="105"/>
      <c r="BL481" s="105"/>
    </row>
    <row r="482" spans="3:64">
      <c r="C482" s="45"/>
      <c r="D482" s="53"/>
      <c r="E482" s="54"/>
      <c r="F482" s="54"/>
      <c r="G482" s="53"/>
      <c r="H482" s="53"/>
      <c r="I482" s="53"/>
      <c r="J482" s="53"/>
      <c r="K482" s="53"/>
      <c r="L482" s="54"/>
      <c r="M482" s="110"/>
      <c r="N482" s="110"/>
      <c r="O482" s="105"/>
      <c r="P482" s="112"/>
      <c r="Q482" s="107"/>
      <c r="R482" s="113"/>
      <c r="S482" s="101"/>
      <c r="T482" s="102"/>
      <c r="U482" s="102"/>
      <c r="V482" s="105"/>
      <c r="W482" s="105"/>
      <c r="X482" s="105"/>
      <c r="Y482" s="106"/>
      <c r="Z482" s="105"/>
      <c r="BI482" s="105"/>
      <c r="BJ482" s="105"/>
      <c r="BK482" s="105"/>
      <c r="BL482" s="105"/>
    </row>
    <row r="483" spans="3:64">
      <c r="C483" s="45"/>
      <c r="D483" s="53"/>
      <c r="E483" s="54"/>
      <c r="F483" s="54"/>
      <c r="G483" s="53"/>
      <c r="H483" s="53"/>
      <c r="I483" s="53"/>
      <c r="J483" s="53"/>
      <c r="K483" s="53"/>
      <c r="L483" s="54"/>
      <c r="M483" s="110"/>
      <c r="N483" s="110"/>
      <c r="O483" s="105"/>
      <c r="P483" s="112"/>
      <c r="Q483" s="107"/>
      <c r="R483" s="113"/>
      <c r="S483" s="101"/>
      <c r="T483" s="102"/>
      <c r="U483" s="102"/>
      <c r="V483" s="105"/>
      <c r="W483" s="105"/>
      <c r="X483" s="105"/>
      <c r="Y483" s="106"/>
      <c r="Z483" s="105"/>
      <c r="BI483" s="105"/>
      <c r="BJ483" s="105"/>
      <c r="BK483" s="105"/>
      <c r="BL483" s="105"/>
    </row>
    <row r="484" spans="3:64">
      <c r="C484" s="45"/>
      <c r="D484" s="53"/>
      <c r="E484" s="54"/>
      <c r="F484" s="54"/>
      <c r="G484" s="53"/>
      <c r="H484" s="53"/>
      <c r="I484" s="53"/>
      <c r="J484" s="53"/>
      <c r="K484" s="53"/>
      <c r="L484" s="54"/>
      <c r="M484" s="110"/>
      <c r="N484" s="110"/>
      <c r="O484" s="105"/>
      <c r="P484" s="112"/>
      <c r="Q484" s="107"/>
      <c r="R484" s="113"/>
      <c r="S484" s="101"/>
      <c r="T484" s="102"/>
      <c r="U484" s="102"/>
      <c r="V484" s="105"/>
      <c r="W484" s="105"/>
      <c r="X484" s="105"/>
      <c r="Y484" s="106"/>
      <c r="Z484" s="105"/>
      <c r="BI484" s="105"/>
      <c r="BJ484" s="105"/>
      <c r="BK484" s="105"/>
      <c r="BL484" s="105"/>
    </row>
    <row r="485" spans="3:64">
      <c r="C485" s="45"/>
      <c r="D485" s="53"/>
      <c r="E485" s="54"/>
      <c r="F485" s="54"/>
      <c r="G485" s="53"/>
      <c r="H485" s="53"/>
      <c r="I485" s="53"/>
      <c r="J485" s="53"/>
      <c r="K485" s="53"/>
      <c r="L485" s="54"/>
      <c r="M485" s="110"/>
      <c r="N485" s="110"/>
      <c r="O485" s="105"/>
      <c r="P485" s="112"/>
      <c r="Q485" s="107"/>
      <c r="R485" s="113"/>
      <c r="S485" s="101"/>
      <c r="T485" s="102"/>
      <c r="U485" s="102"/>
      <c r="V485" s="105"/>
      <c r="W485" s="105"/>
      <c r="X485" s="105"/>
      <c r="Y485" s="106"/>
      <c r="Z485" s="105"/>
      <c r="BI485" s="105"/>
      <c r="BJ485" s="105"/>
      <c r="BK485" s="105"/>
      <c r="BL485" s="105"/>
    </row>
    <row r="486" spans="3:64">
      <c r="C486" s="45"/>
      <c r="D486" s="53"/>
      <c r="E486" s="54"/>
      <c r="F486" s="54"/>
      <c r="G486" s="53"/>
      <c r="H486" s="53"/>
      <c r="I486" s="53"/>
      <c r="J486" s="53"/>
      <c r="K486" s="53"/>
      <c r="L486" s="54"/>
      <c r="M486" s="110"/>
      <c r="N486" s="110"/>
      <c r="O486" s="105"/>
      <c r="P486" s="112"/>
      <c r="Q486" s="107"/>
      <c r="R486" s="113"/>
      <c r="S486" s="101"/>
      <c r="T486" s="102"/>
      <c r="U486" s="102"/>
      <c r="V486" s="105"/>
      <c r="W486" s="105"/>
      <c r="X486" s="105"/>
      <c r="Y486" s="106"/>
      <c r="Z486" s="105"/>
      <c r="BI486" s="105"/>
      <c r="BJ486" s="105"/>
      <c r="BK486" s="105"/>
      <c r="BL486" s="105"/>
    </row>
    <row r="487" spans="3:64">
      <c r="C487" s="45"/>
      <c r="D487" s="53"/>
      <c r="E487" s="54"/>
      <c r="F487" s="54"/>
      <c r="G487" s="53"/>
      <c r="H487" s="53"/>
      <c r="I487" s="53"/>
      <c r="J487" s="53"/>
      <c r="K487" s="53"/>
      <c r="L487" s="54"/>
      <c r="M487" s="110"/>
      <c r="N487" s="110"/>
      <c r="O487" s="105"/>
      <c r="P487" s="112"/>
      <c r="Q487" s="107"/>
      <c r="R487" s="113"/>
      <c r="S487" s="101"/>
      <c r="T487" s="102"/>
      <c r="U487" s="102"/>
      <c r="V487" s="105"/>
      <c r="W487" s="105"/>
      <c r="X487" s="105"/>
      <c r="Y487" s="106"/>
      <c r="Z487" s="105"/>
      <c r="BI487" s="105"/>
      <c r="BJ487" s="105"/>
      <c r="BK487" s="105"/>
      <c r="BL487" s="105"/>
    </row>
    <row r="488" spans="3:64">
      <c r="C488" s="45"/>
      <c r="D488" s="53"/>
      <c r="E488" s="54"/>
      <c r="F488" s="54"/>
      <c r="G488" s="53"/>
      <c r="H488" s="53"/>
      <c r="I488" s="53"/>
      <c r="J488" s="53"/>
      <c r="K488" s="53"/>
      <c r="L488" s="54"/>
      <c r="M488" s="110"/>
      <c r="N488" s="110"/>
      <c r="O488" s="105"/>
      <c r="P488" s="112"/>
      <c r="Q488" s="107"/>
      <c r="R488" s="113"/>
      <c r="S488" s="101"/>
      <c r="T488" s="102"/>
      <c r="U488" s="102"/>
      <c r="V488" s="105"/>
      <c r="W488" s="105"/>
      <c r="X488" s="105"/>
      <c r="Y488" s="106"/>
      <c r="Z488" s="105"/>
      <c r="BI488" s="105"/>
      <c r="BJ488" s="105"/>
      <c r="BK488" s="105"/>
      <c r="BL488" s="105"/>
    </row>
    <row r="489" spans="3:64">
      <c r="C489" s="45"/>
      <c r="D489" s="53"/>
      <c r="E489" s="54"/>
      <c r="F489" s="54"/>
      <c r="G489" s="53"/>
      <c r="H489" s="53"/>
      <c r="I489" s="53"/>
      <c r="J489" s="53"/>
      <c r="K489" s="53"/>
      <c r="L489" s="54"/>
      <c r="M489" s="110"/>
      <c r="N489" s="110"/>
      <c r="O489" s="105"/>
      <c r="P489" s="112"/>
      <c r="Q489" s="107"/>
      <c r="R489" s="113"/>
      <c r="S489" s="101"/>
      <c r="T489" s="102"/>
      <c r="U489" s="102"/>
      <c r="V489" s="105"/>
      <c r="W489" s="105"/>
      <c r="X489" s="105"/>
      <c r="Y489" s="106"/>
      <c r="Z489" s="105"/>
      <c r="BI489" s="105"/>
      <c r="BJ489" s="105"/>
      <c r="BK489" s="105"/>
      <c r="BL489" s="105"/>
    </row>
    <row r="490" spans="3:64">
      <c r="C490" s="45"/>
      <c r="D490" s="53"/>
      <c r="E490" s="54"/>
      <c r="F490" s="54"/>
      <c r="G490" s="53"/>
      <c r="H490" s="53"/>
      <c r="I490" s="53"/>
      <c r="J490" s="53"/>
      <c r="K490" s="53"/>
      <c r="L490" s="54"/>
      <c r="M490" s="110"/>
      <c r="N490" s="110"/>
      <c r="O490" s="105"/>
      <c r="P490" s="112"/>
      <c r="Q490" s="107"/>
      <c r="R490" s="113"/>
      <c r="S490" s="101"/>
      <c r="T490" s="102"/>
      <c r="U490" s="102"/>
      <c r="V490" s="105"/>
      <c r="W490" s="105"/>
      <c r="X490" s="105"/>
      <c r="Y490" s="106"/>
      <c r="Z490" s="105"/>
      <c r="BI490" s="105"/>
      <c r="BJ490" s="105"/>
      <c r="BK490" s="105"/>
      <c r="BL490" s="105"/>
    </row>
    <row r="491" spans="3:64">
      <c r="C491" s="45"/>
      <c r="D491" s="53"/>
      <c r="E491" s="54"/>
      <c r="F491" s="54"/>
      <c r="G491" s="53"/>
      <c r="H491" s="53"/>
      <c r="I491" s="53"/>
      <c r="J491" s="53"/>
      <c r="K491" s="53"/>
      <c r="L491" s="54"/>
      <c r="M491" s="110"/>
      <c r="N491" s="110"/>
      <c r="O491" s="105"/>
      <c r="P491" s="112"/>
      <c r="Q491" s="107"/>
      <c r="R491" s="113"/>
      <c r="S491" s="101"/>
      <c r="T491" s="102"/>
      <c r="U491" s="102"/>
      <c r="V491" s="105"/>
      <c r="W491" s="105"/>
      <c r="X491" s="105"/>
      <c r="Y491" s="106"/>
      <c r="Z491" s="105"/>
      <c r="BI491" s="105"/>
      <c r="BJ491" s="105"/>
      <c r="BK491" s="105"/>
      <c r="BL491" s="105"/>
    </row>
    <row r="492" spans="3:64">
      <c r="C492" s="45"/>
      <c r="D492" s="53"/>
      <c r="E492" s="54"/>
      <c r="F492" s="54"/>
      <c r="G492" s="53"/>
      <c r="H492" s="53"/>
      <c r="I492" s="53"/>
      <c r="J492" s="53"/>
      <c r="K492" s="53"/>
      <c r="L492" s="54"/>
      <c r="M492" s="110"/>
      <c r="N492" s="110"/>
      <c r="O492" s="105"/>
      <c r="P492" s="112"/>
      <c r="Q492" s="107"/>
      <c r="R492" s="113"/>
      <c r="S492" s="101"/>
      <c r="T492" s="102"/>
      <c r="U492" s="102"/>
      <c r="V492" s="105"/>
      <c r="W492" s="105"/>
      <c r="X492" s="105"/>
      <c r="Y492" s="106"/>
      <c r="Z492" s="105"/>
      <c r="BI492" s="105"/>
      <c r="BJ492" s="105"/>
      <c r="BK492" s="105"/>
      <c r="BL492" s="105"/>
    </row>
    <row r="493" spans="3:64">
      <c r="C493" s="45"/>
      <c r="D493" s="53"/>
      <c r="E493" s="54"/>
      <c r="F493" s="54"/>
      <c r="G493" s="53"/>
      <c r="H493" s="53"/>
      <c r="I493" s="53"/>
      <c r="J493" s="53"/>
      <c r="K493" s="53"/>
      <c r="L493" s="54"/>
      <c r="M493" s="110"/>
      <c r="N493" s="110"/>
      <c r="O493" s="105"/>
      <c r="P493" s="112"/>
      <c r="Q493" s="107"/>
      <c r="R493" s="113"/>
      <c r="S493" s="101"/>
      <c r="T493" s="102"/>
      <c r="U493" s="102"/>
      <c r="V493" s="105"/>
      <c r="W493" s="105"/>
      <c r="X493" s="105"/>
      <c r="Y493" s="106"/>
      <c r="Z493" s="105"/>
      <c r="BI493" s="105"/>
      <c r="BJ493" s="105"/>
      <c r="BK493" s="105"/>
      <c r="BL493" s="105"/>
    </row>
    <row r="494" spans="3:64">
      <c r="C494" s="45"/>
      <c r="D494" s="53"/>
      <c r="E494" s="54"/>
      <c r="F494" s="54"/>
      <c r="G494" s="53"/>
      <c r="H494" s="53"/>
      <c r="I494" s="53"/>
      <c r="J494" s="53"/>
      <c r="K494" s="53"/>
      <c r="L494" s="54"/>
      <c r="M494" s="110"/>
      <c r="N494" s="110"/>
      <c r="O494" s="105"/>
      <c r="P494" s="112"/>
      <c r="Q494" s="107"/>
      <c r="R494" s="113"/>
      <c r="S494" s="101"/>
      <c r="T494" s="102"/>
      <c r="U494" s="102"/>
      <c r="V494" s="105"/>
      <c r="W494" s="105"/>
      <c r="X494" s="105"/>
      <c r="Y494" s="106"/>
      <c r="Z494" s="105"/>
      <c r="BI494" s="105"/>
      <c r="BJ494" s="105"/>
      <c r="BK494" s="105"/>
      <c r="BL494" s="105"/>
    </row>
    <row r="495" spans="3:64">
      <c r="C495" s="45"/>
      <c r="D495" s="53"/>
      <c r="E495" s="54"/>
      <c r="F495" s="54"/>
      <c r="G495" s="53"/>
      <c r="H495" s="53"/>
      <c r="I495" s="53"/>
      <c r="J495" s="53"/>
      <c r="K495" s="53"/>
      <c r="L495" s="54"/>
      <c r="M495" s="110"/>
      <c r="N495" s="110"/>
      <c r="O495" s="105"/>
      <c r="P495" s="112"/>
      <c r="Q495" s="107"/>
      <c r="R495" s="113"/>
      <c r="S495" s="101"/>
      <c r="T495" s="102"/>
      <c r="U495" s="102"/>
      <c r="V495" s="105"/>
      <c r="W495" s="105"/>
      <c r="X495" s="105"/>
      <c r="Y495" s="106"/>
      <c r="Z495" s="105"/>
      <c r="BI495" s="105"/>
      <c r="BJ495" s="105"/>
      <c r="BK495" s="105"/>
      <c r="BL495" s="105"/>
    </row>
    <row r="496" spans="3:64">
      <c r="C496" s="45"/>
      <c r="D496" s="53"/>
      <c r="E496" s="54"/>
      <c r="F496" s="54"/>
      <c r="G496" s="53"/>
      <c r="H496" s="53"/>
      <c r="I496" s="53"/>
      <c r="J496" s="53"/>
      <c r="K496" s="53"/>
      <c r="L496" s="54"/>
      <c r="M496" s="110"/>
      <c r="N496" s="110"/>
      <c r="O496" s="105"/>
      <c r="P496" s="112"/>
      <c r="Q496" s="107"/>
      <c r="R496" s="113"/>
      <c r="S496" s="101"/>
      <c r="T496" s="102"/>
      <c r="U496" s="102"/>
      <c r="V496" s="105"/>
      <c r="W496" s="105"/>
      <c r="X496" s="105"/>
      <c r="Y496" s="106"/>
      <c r="Z496" s="105"/>
      <c r="BI496" s="105"/>
      <c r="BJ496" s="105"/>
      <c r="BK496" s="105"/>
      <c r="BL496" s="105"/>
    </row>
    <row r="497" spans="3:64">
      <c r="C497" s="45"/>
      <c r="D497" s="53"/>
      <c r="E497" s="54"/>
      <c r="F497" s="54"/>
      <c r="G497" s="53"/>
      <c r="H497" s="53"/>
      <c r="I497" s="53"/>
      <c r="J497" s="53"/>
      <c r="K497" s="53"/>
      <c r="L497" s="54"/>
      <c r="M497" s="110"/>
      <c r="N497" s="110"/>
      <c r="O497" s="105"/>
      <c r="P497" s="112"/>
      <c r="Q497" s="107"/>
      <c r="R497" s="113"/>
      <c r="S497" s="101"/>
      <c r="T497" s="102"/>
      <c r="U497" s="102"/>
      <c r="V497" s="105"/>
      <c r="W497" s="105"/>
      <c r="X497" s="105"/>
      <c r="Y497" s="106"/>
      <c r="Z497" s="105"/>
      <c r="BI497" s="105"/>
      <c r="BJ497" s="105"/>
      <c r="BK497" s="105"/>
      <c r="BL497" s="105"/>
    </row>
    <row r="498" spans="3:64">
      <c r="C498" s="45"/>
      <c r="D498" s="53"/>
      <c r="E498" s="54"/>
      <c r="F498" s="54"/>
      <c r="G498" s="53"/>
      <c r="H498" s="53"/>
      <c r="I498" s="53"/>
      <c r="J498" s="53"/>
      <c r="K498" s="53"/>
      <c r="L498" s="54"/>
      <c r="M498" s="110"/>
      <c r="N498" s="110"/>
      <c r="O498" s="105"/>
      <c r="P498" s="112"/>
      <c r="Q498" s="107"/>
      <c r="R498" s="113"/>
      <c r="S498" s="101"/>
      <c r="T498" s="102"/>
      <c r="U498" s="102"/>
      <c r="V498" s="105"/>
      <c r="W498" s="105"/>
      <c r="X498" s="105"/>
      <c r="Y498" s="106"/>
      <c r="Z498" s="105"/>
      <c r="BI498" s="105"/>
      <c r="BJ498" s="105"/>
      <c r="BK498" s="105"/>
      <c r="BL498" s="105"/>
    </row>
    <row r="499" spans="3:64">
      <c r="C499" s="45"/>
      <c r="D499" s="53"/>
      <c r="E499" s="54"/>
      <c r="F499" s="54"/>
      <c r="G499" s="53"/>
      <c r="H499" s="53"/>
      <c r="I499" s="53"/>
      <c r="J499" s="53"/>
      <c r="K499" s="53"/>
      <c r="L499" s="54"/>
      <c r="M499" s="110"/>
      <c r="N499" s="110"/>
      <c r="O499" s="105"/>
      <c r="P499" s="112"/>
      <c r="Q499" s="107"/>
      <c r="R499" s="113"/>
      <c r="S499" s="101"/>
      <c r="T499" s="102"/>
      <c r="U499" s="102"/>
      <c r="V499" s="105"/>
      <c r="W499" s="105"/>
      <c r="X499" s="105"/>
      <c r="Y499" s="106"/>
      <c r="Z499" s="105"/>
      <c r="BI499" s="105"/>
      <c r="BJ499" s="105"/>
      <c r="BK499" s="105"/>
      <c r="BL499" s="105"/>
    </row>
    <row r="500" spans="3:64">
      <c r="C500" s="45"/>
      <c r="D500" s="53"/>
      <c r="E500" s="54"/>
      <c r="F500" s="54"/>
      <c r="G500" s="53"/>
      <c r="H500" s="53"/>
      <c r="I500" s="53"/>
      <c r="J500" s="53"/>
      <c r="K500" s="53"/>
      <c r="L500" s="54"/>
      <c r="M500" s="110"/>
      <c r="N500" s="110"/>
      <c r="O500" s="105"/>
      <c r="P500" s="112"/>
      <c r="Q500" s="107"/>
      <c r="R500" s="113"/>
      <c r="S500" s="101"/>
      <c r="T500" s="102"/>
      <c r="U500" s="102"/>
      <c r="V500" s="105"/>
      <c r="W500" s="105"/>
      <c r="X500" s="105"/>
      <c r="Y500" s="106"/>
      <c r="Z500" s="105"/>
      <c r="BI500" s="105"/>
      <c r="BJ500" s="105"/>
      <c r="BK500" s="105"/>
      <c r="BL500" s="105"/>
    </row>
    <row r="501" spans="3:64">
      <c r="C501" s="45"/>
      <c r="D501" s="53"/>
      <c r="E501" s="54"/>
      <c r="F501" s="54"/>
      <c r="G501" s="53"/>
      <c r="H501" s="53"/>
      <c r="I501" s="53"/>
      <c r="J501" s="53"/>
      <c r="K501" s="53"/>
      <c r="L501" s="54"/>
      <c r="M501" s="110"/>
      <c r="N501" s="110"/>
      <c r="O501" s="105"/>
      <c r="P501" s="112"/>
      <c r="Q501" s="107"/>
      <c r="R501" s="113"/>
      <c r="S501" s="101"/>
      <c r="T501" s="102"/>
      <c r="U501" s="102"/>
      <c r="V501" s="105"/>
      <c r="W501" s="105"/>
      <c r="X501" s="105"/>
      <c r="Y501" s="106"/>
      <c r="Z501" s="105"/>
      <c r="BI501" s="105"/>
      <c r="BJ501" s="105"/>
      <c r="BK501" s="105"/>
      <c r="BL501" s="105"/>
    </row>
    <row r="502" spans="3:64">
      <c r="C502" s="45"/>
      <c r="D502" s="53"/>
      <c r="E502" s="54"/>
      <c r="F502" s="54"/>
      <c r="G502" s="53"/>
      <c r="H502" s="53"/>
      <c r="I502" s="53"/>
      <c r="J502" s="53"/>
      <c r="K502" s="53"/>
      <c r="L502" s="54"/>
      <c r="M502" s="110"/>
      <c r="N502" s="110"/>
      <c r="O502" s="105"/>
      <c r="P502" s="112"/>
      <c r="Q502" s="107"/>
      <c r="R502" s="113"/>
      <c r="S502" s="101"/>
      <c r="T502" s="102"/>
      <c r="U502" s="102"/>
      <c r="V502" s="105"/>
      <c r="W502" s="105"/>
      <c r="X502" s="105"/>
      <c r="Y502" s="106"/>
      <c r="Z502" s="105"/>
      <c r="BI502" s="105"/>
      <c r="BJ502" s="105"/>
      <c r="BK502" s="105"/>
      <c r="BL502" s="105"/>
    </row>
    <row r="503" spans="3:64">
      <c r="C503" s="45"/>
      <c r="D503" s="53"/>
      <c r="E503" s="54"/>
      <c r="F503" s="54"/>
      <c r="G503" s="53"/>
      <c r="H503" s="53"/>
      <c r="I503" s="53"/>
      <c r="J503" s="53"/>
      <c r="K503" s="53"/>
      <c r="L503" s="54"/>
      <c r="M503" s="110"/>
      <c r="N503" s="110"/>
      <c r="O503" s="105"/>
      <c r="P503" s="112"/>
      <c r="Q503" s="107"/>
      <c r="R503" s="113"/>
      <c r="S503" s="101"/>
      <c r="T503" s="102"/>
      <c r="U503" s="102"/>
      <c r="V503" s="105"/>
      <c r="W503" s="105"/>
      <c r="X503" s="105"/>
      <c r="Y503" s="106"/>
      <c r="Z503" s="105"/>
      <c r="BI503" s="105"/>
      <c r="BJ503" s="105"/>
      <c r="BK503" s="105"/>
      <c r="BL503" s="105"/>
    </row>
    <row r="504" spans="3:64">
      <c r="C504" s="45"/>
      <c r="D504" s="53"/>
      <c r="E504" s="54"/>
      <c r="F504" s="54"/>
      <c r="G504" s="53"/>
      <c r="H504" s="53"/>
      <c r="I504" s="53"/>
      <c r="J504" s="53"/>
      <c r="K504" s="53"/>
      <c r="L504" s="54"/>
      <c r="M504" s="110"/>
      <c r="N504" s="110"/>
      <c r="O504" s="105"/>
      <c r="P504" s="112"/>
      <c r="Q504" s="107"/>
      <c r="R504" s="113"/>
      <c r="S504" s="101"/>
      <c r="T504" s="102"/>
      <c r="U504" s="102"/>
      <c r="V504" s="105"/>
      <c r="W504" s="105"/>
      <c r="X504" s="105"/>
      <c r="Y504" s="106"/>
      <c r="Z504" s="105"/>
      <c r="BI504" s="105"/>
      <c r="BJ504" s="105"/>
      <c r="BK504" s="105"/>
      <c r="BL504" s="105"/>
    </row>
    <row r="505" spans="3:64">
      <c r="C505" s="45"/>
      <c r="D505" s="53"/>
      <c r="E505" s="54"/>
      <c r="F505" s="54"/>
      <c r="G505" s="53"/>
      <c r="H505" s="53"/>
      <c r="I505" s="53"/>
      <c r="J505" s="53"/>
      <c r="K505" s="53"/>
      <c r="L505" s="54"/>
      <c r="M505" s="110"/>
      <c r="N505" s="110"/>
      <c r="O505" s="105"/>
      <c r="P505" s="112"/>
      <c r="Q505" s="107"/>
      <c r="R505" s="113"/>
      <c r="S505" s="101"/>
      <c r="T505" s="102"/>
      <c r="U505" s="102"/>
      <c r="V505" s="105"/>
      <c r="W505" s="105"/>
      <c r="X505" s="105"/>
      <c r="Y505" s="106"/>
      <c r="Z505" s="105"/>
      <c r="BI505" s="105"/>
      <c r="BJ505" s="105"/>
      <c r="BK505" s="105"/>
      <c r="BL505" s="105"/>
    </row>
    <row r="506" spans="3:64">
      <c r="C506" s="45"/>
      <c r="D506" s="53"/>
      <c r="E506" s="54"/>
      <c r="F506" s="54"/>
      <c r="G506" s="53"/>
      <c r="H506" s="53"/>
      <c r="I506" s="53"/>
      <c r="J506" s="53"/>
      <c r="K506" s="53"/>
      <c r="L506" s="54"/>
      <c r="M506" s="110"/>
      <c r="N506" s="110"/>
      <c r="O506" s="105"/>
      <c r="P506" s="112"/>
      <c r="Q506" s="107"/>
      <c r="R506" s="113"/>
      <c r="S506" s="101"/>
      <c r="T506" s="102"/>
      <c r="U506" s="102"/>
      <c r="V506" s="105"/>
      <c r="W506" s="105"/>
      <c r="X506" s="105"/>
      <c r="Y506" s="106"/>
      <c r="Z506" s="105"/>
      <c r="BI506" s="105"/>
      <c r="BJ506" s="105"/>
      <c r="BK506" s="105"/>
      <c r="BL506" s="105"/>
    </row>
    <row r="507" spans="3:64">
      <c r="C507" s="45"/>
      <c r="D507" s="53"/>
      <c r="E507" s="54"/>
      <c r="F507" s="54"/>
      <c r="G507" s="53"/>
      <c r="H507" s="53"/>
      <c r="I507" s="53"/>
      <c r="J507" s="53"/>
      <c r="K507" s="53"/>
      <c r="L507" s="54"/>
      <c r="M507" s="110"/>
      <c r="N507" s="110"/>
      <c r="O507" s="105"/>
      <c r="P507" s="112"/>
      <c r="Q507" s="107"/>
      <c r="R507" s="113"/>
      <c r="S507" s="101"/>
      <c r="T507" s="102"/>
      <c r="U507" s="102"/>
      <c r="V507" s="105"/>
      <c r="W507" s="105"/>
      <c r="X507" s="105"/>
      <c r="Y507" s="106"/>
      <c r="Z507" s="105"/>
      <c r="BI507" s="105"/>
      <c r="BJ507" s="105"/>
      <c r="BK507" s="105"/>
      <c r="BL507" s="105"/>
    </row>
    <row r="508" spans="3:64">
      <c r="C508" s="45"/>
      <c r="D508" s="53"/>
      <c r="E508" s="54"/>
      <c r="F508" s="54"/>
      <c r="G508" s="53"/>
      <c r="H508" s="53"/>
      <c r="I508" s="53"/>
      <c r="J508" s="53"/>
      <c r="K508" s="53"/>
      <c r="L508" s="54"/>
      <c r="M508" s="110"/>
      <c r="N508" s="110"/>
      <c r="O508" s="105"/>
      <c r="P508" s="112"/>
      <c r="Q508" s="107"/>
      <c r="R508" s="113"/>
      <c r="S508" s="101"/>
      <c r="T508" s="102"/>
      <c r="U508" s="102"/>
      <c r="V508" s="105"/>
      <c r="W508" s="105"/>
      <c r="X508" s="105"/>
      <c r="Y508" s="106"/>
      <c r="Z508" s="105"/>
      <c r="BI508" s="105"/>
      <c r="BJ508" s="105"/>
      <c r="BK508" s="105"/>
      <c r="BL508" s="105"/>
    </row>
    <row r="509" spans="3:64">
      <c r="C509" s="45"/>
      <c r="D509" s="53"/>
      <c r="E509" s="54"/>
      <c r="F509" s="54"/>
      <c r="G509" s="53"/>
      <c r="H509" s="53"/>
      <c r="I509" s="53"/>
      <c r="J509" s="53"/>
      <c r="K509" s="53"/>
      <c r="L509" s="54"/>
      <c r="M509" s="110"/>
      <c r="N509" s="110"/>
      <c r="O509" s="105"/>
      <c r="P509" s="112"/>
      <c r="Q509" s="107"/>
      <c r="R509" s="113"/>
      <c r="S509" s="101"/>
      <c r="T509" s="102"/>
      <c r="U509" s="102"/>
      <c r="V509" s="105"/>
      <c r="W509" s="105"/>
      <c r="X509" s="105"/>
      <c r="Y509" s="106"/>
      <c r="Z509" s="105"/>
      <c r="BI509" s="105"/>
      <c r="BJ509" s="105"/>
      <c r="BK509" s="105"/>
      <c r="BL509" s="105"/>
    </row>
    <row r="510" spans="3:64">
      <c r="C510" s="45"/>
      <c r="D510" s="53"/>
      <c r="E510" s="54"/>
      <c r="F510" s="54"/>
      <c r="G510" s="53"/>
      <c r="H510" s="53"/>
      <c r="I510" s="53"/>
      <c r="J510" s="53"/>
      <c r="K510" s="53"/>
      <c r="L510" s="54"/>
      <c r="M510" s="110"/>
      <c r="N510" s="110"/>
      <c r="O510" s="105"/>
      <c r="P510" s="112"/>
      <c r="Q510" s="107"/>
      <c r="R510" s="113"/>
      <c r="S510" s="101"/>
      <c r="T510" s="102"/>
      <c r="U510" s="102"/>
      <c r="V510" s="105"/>
      <c r="W510" s="105"/>
      <c r="X510" s="105"/>
      <c r="Y510" s="106"/>
      <c r="Z510" s="105"/>
      <c r="BI510" s="105"/>
      <c r="BJ510" s="105"/>
      <c r="BK510" s="105"/>
      <c r="BL510" s="105"/>
    </row>
    <row r="511" spans="3:64">
      <c r="C511" s="45"/>
      <c r="D511" s="53"/>
      <c r="E511" s="54"/>
      <c r="F511" s="54"/>
      <c r="G511" s="53"/>
      <c r="H511" s="53"/>
      <c r="I511" s="53"/>
      <c r="J511" s="53"/>
      <c r="K511" s="53"/>
      <c r="L511" s="54"/>
      <c r="M511" s="110"/>
      <c r="N511" s="110"/>
      <c r="O511" s="105"/>
      <c r="P511" s="112"/>
      <c r="Q511" s="107"/>
      <c r="R511" s="113"/>
      <c r="S511" s="101"/>
      <c r="T511" s="102"/>
      <c r="U511" s="102"/>
      <c r="V511" s="105"/>
      <c r="W511" s="105"/>
      <c r="X511" s="105"/>
      <c r="Y511" s="106"/>
      <c r="Z511" s="105"/>
      <c r="BI511" s="105"/>
      <c r="BJ511" s="105"/>
      <c r="BK511" s="105"/>
      <c r="BL511" s="105"/>
    </row>
    <row r="512" spans="3:64">
      <c r="C512" s="45"/>
      <c r="D512" s="53"/>
      <c r="E512" s="54"/>
      <c r="F512" s="54"/>
      <c r="G512" s="53"/>
      <c r="H512" s="53"/>
      <c r="I512" s="53"/>
      <c r="J512" s="53"/>
      <c r="K512" s="53"/>
      <c r="L512" s="54"/>
      <c r="M512" s="110"/>
      <c r="N512" s="110"/>
      <c r="O512" s="105"/>
      <c r="P512" s="112"/>
      <c r="Q512" s="107"/>
      <c r="R512" s="113"/>
      <c r="S512" s="101"/>
      <c r="T512" s="102"/>
      <c r="U512" s="102"/>
      <c r="V512" s="105"/>
      <c r="W512" s="105"/>
      <c r="X512" s="105"/>
      <c r="Y512" s="106"/>
      <c r="Z512" s="105"/>
      <c r="BI512" s="105"/>
      <c r="BJ512" s="105"/>
      <c r="BK512" s="105"/>
      <c r="BL512" s="105"/>
    </row>
    <row r="513" spans="3:64">
      <c r="C513" s="45"/>
      <c r="D513" s="53"/>
      <c r="E513" s="54"/>
      <c r="F513" s="54"/>
      <c r="G513" s="53"/>
      <c r="H513" s="53"/>
      <c r="I513" s="53"/>
      <c r="J513" s="53"/>
      <c r="K513" s="53"/>
      <c r="L513" s="54"/>
      <c r="M513" s="110"/>
      <c r="N513" s="110"/>
      <c r="O513" s="105"/>
      <c r="P513" s="112"/>
      <c r="Q513" s="107"/>
      <c r="R513" s="113"/>
      <c r="S513" s="101"/>
      <c r="T513" s="102"/>
      <c r="U513" s="102"/>
      <c r="V513" s="105"/>
      <c r="W513" s="105"/>
      <c r="X513" s="105"/>
      <c r="Y513" s="106"/>
      <c r="Z513" s="105"/>
      <c r="BI513" s="105"/>
      <c r="BJ513" s="105"/>
      <c r="BK513" s="105"/>
      <c r="BL513" s="105"/>
    </row>
    <row r="514" spans="3:64">
      <c r="C514" s="45"/>
      <c r="D514" s="53"/>
      <c r="E514" s="54"/>
      <c r="F514" s="54"/>
      <c r="G514" s="53"/>
      <c r="H514" s="53"/>
      <c r="I514" s="53"/>
      <c r="J514" s="53"/>
      <c r="K514" s="53"/>
      <c r="L514" s="54"/>
      <c r="M514" s="110"/>
      <c r="N514" s="110"/>
      <c r="O514" s="105"/>
      <c r="P514" s="112"/>
      <c r="Q514" s="107"/>
      <c r="R514" s="113"/>
      <c r="S514" s="101"/>
      <c r="T514" s="102"/>
      <c r="U514" s="102"/>
      <c r="V514" s="105"/>
      <c r="W514" s="105"/>
      <c r="X514" s="105"/>
      <c r="Y514" s="106"/>
      <c r="Z514" s="105"/>
      <c r="BI514" s="105"/>
      <c r="BJ514" s="105"/>
      <c r="BK514" s="105"/>
      <c r="BL514" s="105"/>
    </row>
    <row r="515" spans="3:64">
      <c r="C515" s="45"/>
      <c r="D515" s="53"/>
      <c r="E515" s="54"/>
      <c r="F515" s="54"/>
      <c r="G515" s="53"/>
      <c r="H515" s="53"/>
      <c r="I515" s="53"/>
      <c r="J515" s="53"/>
      <c r="K515" s="53"/>
      <c r="L515" s="54"/>
      <c r="M515" s="110"/>
      <c r="N515" s="110"/>
      <c r="O515" s="105"/>
      <c r="P515" s="112"/>
      <c r="Q515" s="107"/>
      <c r="R515" s="113"/>
      <c r="S515" s="101"/>
      <c r="T515" s="102"/>
      <c r="U515" s="102"/>
      <c r="V515" s="105"/>
      <c r="W515" s="105"/>
      <c r="X515" s="105"/>
      <c r="Y515" s="106"/>
      <c r="Z515" s="105"/>
      <c r="BI515" s="105"/>
      <c r="BJ515" s="105"/>
      <c r="BK515" s="105"/>
      <c r="BL515" s="105"/>
    </row>
    <row r="516" spans="3:64">
      <c r="C516" s="45"/>
      <c r="D516" s="53"/>
      <c r="E516" s="54"/>
      <c r="F516" s="54"/>
      <c r="G516" s="53"/>
      <c r="H516" s="53"/>
      <c r="I516" s="53"/>
      <c r="J516" s="53"/>
      <c r="K516" s="53"/>
      <c r="L516" s="54"/>
      <c r="M516" s="110"/>
      <c r="N516" s="110"/>
      <c r="O516" s="105"/>
      <c r="P516" s="112"/>
      <c r="Q516" s="107"/>
      <c r="R516" s="113"/>
      <c r="S516" s="101"/>
      <c r="T516" s="102"/>
      <c r="U516" s="102"/>
      <c r="V516" s="105"/>
      <c r="W516" s="105"/>
      <c r="X516" s="105"/>
      <c r="Y516" s="106"/>
      <c r="Z516" s="105"/>
      <c r="BI516" s="105"/>
      <c r="BJ516" s="105"/>
      <c r="BK516" s="105"/>
      <c r="BL516" s="105"/>
    </row>
    <row r="517" spans="3:64">
      <c r="C517" s="45"/>
      <c r="D517" s="53"/>
      <c r="E517" s="54"/>
      <c r="F517" s="54"/>
      <c r="G517" s="53"/>
      <c r="H517" s="53"/>
      <c r="I517" s="53"/>
      <c r="J517" s="53"/>
      <c r="K517" s="53"/>
      <c r="L517" s="54"/>
      <c r="M517" s="110"/>
      <c r="N517" s="110"/>
      <c r="O517" s="105"/>
      <c r="P517" s="112"/>
      <c r="Q517" s="107"/>
      <c r="R517" s="113"/>
      <c r="S517" s="101"/>
      <c r="T517" s="102"/>
      <c r="U517" s="102"/>
      <c r="V517" s="105"/>
      <c r="W517" s="105"/>
      <c r="X517" s="105"/>
      <c r="Y517" s="106"/>
      <c r="Z517" s="105"/>
      <c r="BI517" s="105"/>
      <c r="BJ517" s="105"/>
      <c r="BK517" s="105"/>
      <c r="BL517" s="105"/>
    </row>
    <row r="518" spans="3:64">
      <c r="C518" s="45"/>
      <c r="D518" s="53"/>
      <c r="E518" s="54"/>
      <c r="F518" s="54"/>
      <c r="G518" s="53"/>
      <c r="H518" s="53"/>
      <c r="I518" s="53"/>
      <c r="J518" s="53"/>
      <c r="K518" s="53"/>
      <c r="L518" s="54"/>
      <c r="M518" s="110"/>
      <c r="N518" s="110"/>
      <c r="O518" s="105"/>
      <c r="P518" s="112"/>
      <c r="Q518" s="107"/>
      <c r="R518" s="113"/>
      <c r="S518" s="101"/>
      <c r="T518" s="102"/>
      <c r="U518" s="102"/>
      <c r="V518" s="105"/>
      <c r="W518" s="105"/>
      <c r="X518" s="105"/>
      <c r="Y518" s="106"/>
      <c r="Z518" s="105"/>
      <c r="BI518" s="105"/>
      <c r="BJ518" s="105"/>
      <c r="BK518" s="105"/>
      <c r="BL518" s="105"/>
    </row>
    <row r="519" spans="3:64">
      <c r="C519" s="45"/>
      <c r="D519" s="53"/>
      <c r="E519" s="54"/>
      <c r="F519" s="54"/>
      <c r="G519" s="53"/>
      <c r="H519" s="53"/>
      <c r="I519" s="53"/>
      <c r="J519" s="53"/>
      <c r="K519" s="53"/>
      <c r="L519" s="54"/>
      <c r="M519" s="110"/>
      <c r="N519" s="110"/>
      <c r="O519" s="105"/>
      <c r="P519" s="112"/>
      <c r="Q519" s="107"/>
      <c r="R519" s="113"/>
      <c r="S519" s="101"/>
      <c r="T519" s="102"/>
      <c r="U519" s="102"/>
      <c r="V519" s="105"/>
      <c r="W519" s="105"/>
      <c r="X519" s="105"/>
      <c r="Y519" s="106"/>
      <c r="Z519" s="105"/>
      <c r="BI519" s="105"/>
      <c r="BJ519" s="105"/>
      <c r="BK519" s="105"/>
      <c r="BL519" s="105"/>
    </row>
    <row r="520" spans="3:64">
      <c r="C520" s="45"/>
      <c r="D520" s="53"/>
      <c r="E520" s="54"/>
      <c r="F520" s="54"/>
      <c r="G520" s="53"/>
      <c r="H520" s="53"/>
      <c r="I520" s="53"/>
      <c r="J520" s="53"/>
      <c r="K520" s="53"/>
      <c r="L520" s="54"/>
      <c r="M520" s="110"/>
      <c r="N520" s="110"/>
      <c r="O520" s="105"/>
      <c r="P520" s="112"/>
      <c r="Q520" s="107"/>
      <c r="R520" s="113"/>
      <c r="S520" s="101"/>
      <c r="T520" s="102"/>
      <c r="U520" s="102"/>
      <c r="V520" s="105"/>
      <c r="W520" s="105"/>
      <c r="X520" s="105"/>
      <c r="Y520" s="106"/>
      <c r="Z520" s="105"/>
      <c r="BI520" s="105"/>
      <c r="BJ520" s="105"/>
      <c r="BK520" s="105"/>
      <c r="BL520" s="105"/>
    </row>
    <row r="521" spans="3:64">
      <c r="C521" s="45"/>
      <c r="D521" s="53"/>
      <c r="E521" s="54"/>
      <c r="F521" s="54"/>
      <c r="G521" s="53"/>
      <c r="H521" s="53"/>
      <c r="I521" s="53"/>
      <c r="J521" s="53"/>
      <c r="K521" s="53"/>
      <c r="L521" s="54"/>
      <c r="M521" s="110"/>
      <c r="N521" s="110"/>
      <c r="O521" s="105"/>
      <c r="P521" s="112"/>
      <c r="Q521" s="107"/>
      <c r="R521" s="113"/>
      <c r="S521" s="101"/>
      <c r="T521" s="102"/>
      <c r="U521" s="102"/>
      <c r="V521" s="105"/>
      <c r="W521" s="105"/>
      <c r="X521" s="105"/>
      <c r="Y521" s="106"/>
      <c r="Z521" s="105"/>
      <c r="BI521" s="105"/>
      <c r="BJ521" s="105"/>
      <c r="BK521" s="105"/>
      <c r="BL521" s="105"/>
    </row>
    <row r="522" spans="3:64">
      <c r="C522" s="45"/>
      <c r="D522" s="53"/>
      <c r="E522" s="54"/>
      <c r="F522" s="54"/>
      <c r="G522" s="53"/>
      <c r="H522" s="53"/>
      <c r="I522" s="53"/>
      <c r="J522" s="53"/>
      <c r="K522" s="53"/>
      <c r="L522" s="54"/>
      <c r="M522" s="110"/>
      <c r="N522" s="110"/>
      <c r="O522" s="105"/>
      <c r="P522" s="112"/>
      <c r="Q522" s="107"/>
      <c r="R522" s="113"/>
      <c r="S522" s="101"/>
      <c r="T522" s="102"/>
      <c r="U522" s="102"/>
      <c r="V522" s="105"/>
      <c r="W522" s="105"/>
      <c r="X522" s="105"/>
      <c r="Y522" s="106"/>
      <c r="Z522" s="105"/>
      <c r="BI522" s="105"/>
      <c r="BJ522" s="105"/>
      <c r="BK522" s="105"/>
      <c r="BL522" s="105"/>
    </row>
    <row r="523" spans="3:64">
      <c r="C523" s="45"/>
      <c r="D523" s="53"/>
      <c r="E523" s="54"/>
      <c r="F523" s="54"/>
      <c r="G523" s="53"/>
      <c r="H523" s="53"/>
      <c r="I523" s="53"/>
      <c r="J523" s="53"/>
      <c r="K523" s="53"/>
      <c r="L523" s="54"/>
      <c r="M523" s="110"/>
      <c r="N523" s="110"/>
      <c r="O523" s="105"/>
      <c r="P523" s="112"/>
      <c r="Q523" s="107"/>
      <c r="R523" s="113"/>
      <c r="S523" s="101"/>
      <c r="T523" s="102"/>
      <c r="U523" s="102"/>
      <c r="V523" s="105"/>
      <c r="W523" s="105"/>
      <c r="X523" s="105"/>
      <c r="Y523" s="106"/>
      <c r="Z523" s="105"/>
      <c r="BI523" s="105"/>
      <c r="BJ523" s="105"/>
      <c r="BK523" s="105"/>
      <c r="BL523" s="105"/>
    </row>
    <row r="524" spans="3:64">
      <c r="C524" s="45"/>
      <c r="D524" s="53"/>
      <c r="E524" s="54"/>
      <c r="F524" s="54"/>
      <c r="G524" s="53"/>
      <c r="H524" s="53"/>
      <c r="I524" s="53"/>
      <c r="J524" s="53"/>
      <c r="K524" s="53"/>
      <c r="L524" s="54"/>
      <c r="M524" s="110"/>
      <c r="N524" s="110"/>
      <c r="O524" s="105"/>
      <c r="P524" s="112"/>
      <c r="Q524" s="107"/>
      <c r="R524" s="113"/>
      <c r="S524" s="101"/>
      <c r="T524" s="102"/>
      <c r="U524" s="102"/>
      <c r="V524" s="105"/>
      <c r="W524" s="105"/>
      <c r="X524" s="105"/>
      <c r="Y524" s="106"/>
      <c r="Z524" s="105"/>
      <c r="BI524" s="105"/>
      <c r="BJ524" s="105"/>
      <c r="BK524" s="105"/>
      <c r="BL524" s="105"/>
    </row>
    <row r="525" spans="3:64">
      <c r="C525" s="45"/>
      <c r="D525" s="53"/>
      <c r="E525" s="54"/>
      <c r="F525" s="54"/>
      <c r="G525" s="53"/>
      <c r="H525" s="53"/>
      <c r="I525" s="53"/>
      <c r="J525" s="53"/>
      <c r="K525" s="53"/>
      <c r="L525" s="54"/>
      <c r="M525" s="110"/>
      <c r="N525" s="110"/>
      <c r="O525" s="105"/>
      <c r="P525" s="112"/>
      <c r="Q525" s="107"/>
      <c r="R525" s="113"/>
      <c r="S525" s="101"/>
      <c r="T525" s="102"/>
      <c r="U525" s="102"/>
      <c r="V525" s="105"/>
      <c r="W525" s="105"/>
      <c r="X525" s="105"/>
      <c r="Y525" s="106"/>
      <c r="Z525" s="105"/>
      <c r="BI525" s="105"/>
      <c r="BJ525" s="105"/>
      <c r="BK525" s="105"/>
      <c r="BL525" s="105"/>
    </row>
    <row r="526" spans="3:64">
      <c r="C526" s="45"/>
      <c r="D526" s="53"/>
      <c r="E526" s="54"/>
      <c r="F526" s="54"/>
      <c r="G526" s="53"/>
      <c r="H526" s="53"/>
      <c r="I526" s="53"/>
      <c r="J526" s="53"/>
      <c r="K526" s="53"/>
      <c r="L526" s="54"/>
      <c r="M526" s="110"/>
      <c r="N526" s="110"/>
      <c r="O526" s="105"/>
      <c r="P526" s="112"/>
      <c r="Q526" s="107"/>
      <c r="R526" s="113"/>
      <c r="S526" s="101"/>
      <c r="T526" s="102"/>
      <c r="U526" s="102"/>
      <c r="V526" s="105"/>
      <c r="W526" s="105"/>
      <c r="X526" s="105"/>
      <c r="Y526" s="106"/>
      <c r="Z526" s="105"/>
      <c r="BI526" s="105"/>
      <c r="BJ526" s="105"/>
      <c r="BK526" s="105"/>
      <c r="BL526" s="105"/>
    </row>
    <row r="527" spans="3:64">
      <c r="C527" s="45"/>
      <c r="D527" s="53"/>
      <c r="E527" s="54"/>
      <c r="F527" s="54"/>
      <c r="G527" s="53"/>
      <c r="H527" s="53"/>
      <c r="I527" s="53"/>
      <c r="J527" s="53"/>
      <c r="K527" s="53"/>
      <c r="L527" s="54"/>
      <c r="M527" s="110"/>
      <c r="N527" s="110"/>
      <c r="O527" s="105"/>
      <c r="P527" s="112"/>
      <c r="Q527" s="107"/>
      <c r="R527" s="113"/>
      <c r="S527" s="101"/>
      <c r="T527" s="102"/>
      <c r="U527" s="102"/>
      <c r="V527" s="105"/>
      <c r="W527" s="105"/>
      <c r="X527" s="105"/>
      <c r="Y527" s="106"/>
      <c r="Z527" s="105"/>
      <c r="BI527" s="105"/>
      <c r="BJ527" s="105"/>
      <c r="BK527" s="105"/>
      <c r="BL527" s="105"/>
    </row>
    <row r="528" spans="3:64">
      <c r="C528" s="45"/>
      <c r="D528" s="53"/>
      <c r="E528" s="54"/>
      <c r="F528" s="54"/>
      <c r="G528" s="53"/>
      <c r="H528" s="53"/>
      <c r="I528" s="53"/>
      <c r="J528" s="53"/>
      <c r="K528" s="53"/>
      <c r="L528" s="54"/>
      <c r="M528" s="110"/>
      <c r="N528" s="110"/>
      <c r="O528" s="105"/>
      <c r="P528" s="112"/>
      <c r="Q528" s="107"/>
      <c r="R528" s="113"/>
      <c r="S528" s="101"/>
      <c r="T528" s="102"/>
      <c r="U528" s="102"/>
      <c r="V528" s="105"/>
      <c r="W528" s="105"/>
      <c r="X528" s="105"/>
      <c r="Y528" s="106"/>
      <c r="Z528" s="105"/>
      <c r="BI528" s="105"/>
      <c r="BJ528" s="105"/>
      <c r="BK528" s="105"/>
      <c r="BL528" s="105"/>
    </row>
    <row r="529" spans="3:64">
      <c r="C529" s="45"/>
      <c r="D529" s="53"/>
      <c r="E529" s="54"/>
      <c r="F529" s="54"/>
      <c r="G529" s="53"/>
      <c r="H529" s="53"/>
      <c r="I529" s="53"/>
      <c r="J529" s="53"/>
      <c r="K529" s="53"/>
      <c r="L529" s="54"/>
      <c r="M529" s="110"/>
      <c r="N529" s="110"/>
      <c r="O529" s="105"/>
      <c r="P529" s="112"/>
      <c r="Q529" s="107"/>
      <c r="R529" s="113"/>
      <c r="S529" s="101"/>
      <c r="T529" s="102"/>
      <c r="U529" s="102"/>
      <c r="V529" s="105"/>
      <c r="W529" s="105"/>
      <c r="X529" s="105"/>
      <c r="Y529" s="106"/>
      <c r="Z529" s="105"/>
      <c r="BI529" s="105"/>
      <c r="BJ529" s="105"/>
      <c r="BK529" s="105"/>
      <c r="BL529" s="105"/>
    </row>
    <row r="530" spans="3:64">
      <c r="C530" s="45"/>
      <c r="D530" s="53"/>
      <c r="E530" s="54"/>
      <c r="F530" s="54"/>
      <c r="G530" s="53"/>
      <c r="H530" s="53"/>
      <c r="I530" s="53"/>
      <c r="J530" s="53"/>
      <c r="K530" s="53"/>
      <c r="L530" s="54"/>
      <c r="M530" s="110"/>
      <c r="N530" s="110"/>
      <c r="O530" s="105"/>
      <c r="P530" s="112"/>
      <c r="Q530" s="107"/>
      <c r="R530" s="113"/>
      <c r="S530" s="101"/>
      <c r="T530" s="102"/>
      <c r="U530" s="102"/>
      <c r="V530" s="105"/>
      <c r="W530" s="105"/>
      <c r="X530" s="105"/>
      <c r="Y530" s="106"/>
      <c r="Z530" s="105"/>
      <c r="BI530" s="105"/>
      <c r="BJ530" s="105"/>
      <c r="BK530" s="105"/>
      <c r="BL530" s="105"/>
    </row>
    <row r="531" spans="3:64">
      <c r="C531" s="45"/>
      <c r="D531" s="53"/>
      <c r="E531" s="54"/>
      <c r="F531" s="54"/>
      <c r="G531" s="53"/>
      <c r="H531" s="53"/>
      <c r="I531" s="53"/>
      <c r="J531" s="53"/>
      <c r="K531" s="53"/>
      <c r="L531" s="54"/>
      <c r="M531" s="110"/>
      <c r="N531" s="110"/>
      <c r="O531" s="105"/>
      <c r="P531" s="112"/>
      <c r="Q531" s="107"/>
      <c r="R531" s="113"/>
      <c r="S531" s="101"/>
      <c r="T531" s="102"/>
      <c r="U531" s="102"/>
      <c r="V531" s="105"/>
      <c r="W531" s="105"/>
      <c r="X531" s="105"/>
      <c r="Y531" s="106"/>
      <c r="Z531" s="105"/>
      <c r="BI531" s="105"/>
      <c r="BJ531" s="105"/>
      <c r="BK531" s="105"/>
      <c r="BL531" s="105"/>
    </row>
    <row r="532" spans="3:64">
      <c r="C532" s="45"/>
      <c r="D532" s="53"/>
      <c r="E532" s="54"/>
      <c r="F532" s="54"/>
      <c r="G532" s="53"/>
      <c r="H532" s="53"/>
      <c r="I532" s="53"/>
      <c r="J532" s="53"/>
      <c r="K532" s="53"/>
      <c r="L532" s="54"/>
      <c r="M532" s="110"/>
      <c r="N532" s="110"/>
      <c r="O532" s="105"/>
      <c r="P532" s="112"/>
      <c r="Q532" s="107"/>
      <c r="R532" s="113"/>
      <c r="S532" s="101"/>
      <c r="T532" s="102"/>
      <c r="U532" s="102"/>
      <c r="V532" s="105"/>
      <c r="W532" s="105"/>
      <c r="X532" s="105"/>
      <c r="Y532" s="106"/>
      <c r="Z532" s="105"/>
      <c r="BI532" s="105"/>
      <c r="BJ532" s="105"/>
      <c r="BK532" s="105"/>
      <c r="BL532" s="105"/>
    </row>
    <row r="533" spans="3:64">
      <c r="C533" s="45"/>
      <c r="D533" s="53"/>
      <c r="E533" s="54"/>
      <c r="F533" s="54"/>
      <c r="G533" s="53"/>
      <c r="H533" s="53"/>
      <c r="I533" s="53"/>
      <c r="J533" s="53"/>
      <c r="K533" s="53"/>
      <c r="L533" s="54"/>
      <c r="M533" s="110"/>
      <c r="N533" s="110"/>
      <c r="O533" s="105"/>
      <c r="P533" s="112"/>
      <c r="Q533" s="107"/>
      <c r="R533" s="113"/>
      <c r="S533" s="101"/>
      <c r="T533" s="102"/>
      <c r="U533" s="102"/>
      <c r="V533" s="105"/>
      <c r="W533" s="105"/>
      <c r="X533" s="105"/>
      <c r="Y533" s="106"/>
      <c r="Z533" s="105"/>
      <c r="BI533" s="105"/>
      <c r="BJ533" s="105"/>
      <c r="BK533" s="105"/>
      <c r="BL533" s="105"/>
    </row>
    <row r="534" spans="3:64">
      <c r="C534" s="45"/>
      <c r="D534" s="53"/>
      <c r="E534" s="54"/>
      <c r="F534" s="54"/>
      <c r="G534" s="53"/>
      <c r="H534" s="53"/>
      <c r="I534" s="53"/>
      <c r="J534" s="53"/>
      <c r="K534" s="53"/>
      <c r="L534" s="54"/>
      <c r="M534" s="110"/>
      <c r="N534" s="110"/>
      <c r="O534" s="105"/>
      <c r="P534" s="112"/>
      <c r="Q534" s="107"/>
      <c r="R534" s="113"/>
      <c r="S534" s="101"/>
      <c r="T534" s="102"/>
      <c r="U534" s="102"/>
      <c r="V534" s="105"/>
      <c r="W534" s="105"/>
      <c r="X534" s="105"/>
      <c r="Y534" s="106"/>
      <c r="Z534" s="105"/>
      <c r="BI534" s="105"/>
      <c r="BJ534" s="105"/>
      <c r="BK534" s="105"/>
      <c r="BL534" s="105"/>
    </row>
    <row r="535" spans="3:64">
      <c r="C535" s="45"/>
      <c r="D535" s="53"/>
      <c r="E535" s="54"/>
      <c r="F535" s="54"/>
      <c r="G535" s="53"/>
      <c r="H535" s="53"/>
      <c r="I535" s="53"/>
      <c r="J535" s="53"/>
      <c r="K535" s="53"/>
      <c r="L535" s="54"/>
      <c r="M535" s="110"/>
      <c r="N535" s="110"/>
      <c r="O535" s="105"/>
      <c r="P535" s="112"/>
      <c r="Q535" s="107"/>
      <c r="R535" s="113"/>
      <c r="S535" s="101"/>
      <c r="T535" s="102"/>
      <c r="U535" s="102"/>
      <c r="V535" s="105"/>
      <c r="W535" s="105"/>
      <c r="X535" s="105"/>
      <c r="Y535" s="106"/>
      <c r="Z535" s="105"/>
      <c r="BI535" s="105"/>
      <c r="BJ535" s="105"/>
      <c r="BK535" s="105"/>
      <c r="BL535" s="105"/>
    </row>
    <row r="536" spans="3:64">
      <c r="C536" s="45"/>
      <c r="D536" s="53"/>
      <c r="E536" s="54"/>
      <c r="F536" s="54"/>
      <c r="G536" s="53"/>
      <c r="H536" s="53"/>
      <c r="I536" s="53"/>
      <c r="J536" s="53"/>
      <c r="K536" s="53"/>
      <c r="L536" s="54"/>
      <c r="M536" s="110"/>
      <c r="N536" s="110"/>
      <c r="O536" s="105"/>
      <c r="P536" s="112"/>
      <c r="Q536" s="107"/>
      <c r="R536" s="113"/>
      <c r="S536" s="101"/>
      <c r="T536" s="102"/>
      <c r="U536" s="102"/>
      <c r="V536" s="105"/>
      <c r="W536" s="105"/>
      <c r="X536" s="105"/>
      <c r="Y536" s="106"/>
      <c r="Z536" s="105"/>
      <c r="BI536" s="105"/>
      <c r="BJ536" s="105"/>
      <c r="BK536" s="105"/>
      <c r="BL536" s="105"/>
    </row>
    <row r="537" spans="3:64">
      <c r="C537" s="45"/>
      <c r="D537" s="53"/>
      <c r="E537" s="54"/>
      <c r="F537" s="54"/>
      <c r="G537" s="53"/>
      <c r="H537" s="53"/>
      <c r="I537" s="53"/>
      <c r="J537" s="53"/>
      <c r="K537" s="53"/>
      <c r="L537" s="54"/>
      <c r="M537" s="110"/>
      <c r="N537" s="110"/>
      <c r="O537" s="105"/>
      <c r="P537" s="112"/>
      <c r="Q537" s="107"/>
      <c r="R537" s="113"/>
      <c r="S537" s="101"/>
      <c r="T537" s="102"/>
      <c r="U537" s="102"/>
      <c r="V537" s="105"/>
      <c r="W537" s="105"/>
      <c r="X537" s="105"/>
      <c r="Y537" s="106"/>
      <c r="Z537" s="105"/>
      <c r="BI537" s="105"/>
      <c r="BJ537" s="105"/>
      <c r="BK537" s="105"/>
      <c r="BL537" s="105"/>
    </row>
    <row r="538" spans="3:64">
      <c r="C538" s="45"/>
      <c r="D538" s="53"/>
      <c r="E538" s="54"/>
      <c r="F538" s="54"/>
      <c r="G538" s="53"/>
      <c r="H538" s="53"/>
      <c r="I538" s="53"/>
      <c r="J538" s="53"/>
      <c r="K538" s="53"/>
      <c r="L538" s="54"/>
      <c r="M538" s="110"/>
      <c r="N538" s="110"/>
      <c r="O538" s="105"/>
      <c r="P538" s="112"/>
      <c r="Q538" s="107"/>
      <c r="R538" s="113"/>
      <c r="S538" s="101"/>
      <c r="T538" s="102"/>
      <c r="U538" s="102"/>
      <c r="V538" s="105"/>
      <c r="W538" s="105"/>
      <c r="X538" s="105"/>
      <c r="Y538" s="106"/>
      <c r="Z538" s="105"/>
      <c r="BI538" s="105"/>
      <c r="BJ538" s="105"/>
      <c r="BK538" s="105"/>
      <c r="BL538" s="105"/>
    </row>
    <row r="539" spans="3:64">
      <c r="C539" s="45"/>
      <c r="D539" s="53"/>
      <c r="E539" s="54"/>
      <c r="F539" s="54"/>
      <c r="G539" s="53"/>
      <c r="H539" s="53"/>
      <c r="I539" s="53"/>
      <c r="J539" s="53"/>
      <c r="K539" s="53"/>
      <c r="L539" s="54"/>
      <c r="M539" s="110"/>
      <c r="N539" s="110"/>
      <c r="O539" s="105"/>
      <c r="P539" s="112"/>
      <c r="Q539" s="107"/>
      <c r="R539" s="113"/>
      <c r="S539" s="101"/>
      <c r="T539" s="102"/>
      <c r="U539" s="102"/>
      <c r="V539" s="105"/>
      <c r="W539" s="105"/>
      <c r="X539" s="105"/>
      <c r="Y539" s="106"/>
      <c r="Z539" s="105"/>
      <c r="BI539" s="105"/>
      <c r="BJ539" s="105"/>
      <c r="BK539" s="105"/>
      <c r="BL539" s="105"/>
    </row>
    <row r="540" spans="3:64">
      <c r="C540" s="45"/>
      <c r="D540" s="53"/>
      <c r="E540" s="54"/>
      <c r="F540" s="54"/>
      <c r="G540" s="53"/>
      <c r="H540" s="53"/>
      <c r="I540" s="53"/>
      <c r="J540" s="53"/>
      <c r="K540" s="53"/>
      <c r="L540" s="54"/>
      <c r="M540" s="110"/>
      <c r="N540" s="110"/>
      <c r="O540" s="105"/>
      <c r="P540" s="112"/>
      <c r="Q540" s="107"/>
      <c r="R540" s="113"/>
      <c r="S540" s="101"/>
      <c r="T540" s="102"/>
      <c r="U540" s="102"/>
      <c r="V540" s="105"/>
      <c r="W540" s="105"/>
      <c r="X540" s="105"/>
      <c r="Y540" s="106"/>
      <c r="Z540" s="105"/>
      <c r="BI540" s="105"/>
      <c r="BJ540" s="105"/>
      <c r="BK540" s="105"/>
      <c r="BL540" s="105"/>
    </row>
    <row r="541" spans="3:64">
      <c r="C541" s="45"/>
      <c r="D541" s="53"/>
      <c r="E541" s="54"/>
      <c r="F541" s="54"/>
      <c r="G541" s="53"/>
      <c r="H541" s="53"/>
      <c r="I541" s="53"/>
      <c r="J541" s="53"/>
      <c r="K541" s="53"/>
      <c r="L541" s="54"/>
      <c r="M541" s="110"/>
      <c r="N541" s="110"/>
      <c r="O541" s="105"/>
      <c r="P541" s="112"/>
      <c r="Q541" s="107"/>
      <c r="R541" s="113"/>
      <c r="S541" s="101"/>
      <c r="T541" s="102"/>
      <c r="U541" s="102"/>
      <c r="V541" s="105"/>
      <c r="W541" s="105"/>
      <c r="X541" s="105"/>
      <c r="Y541" s="106"/>
      <c r="Z541" s="105"/>
      <c r="BI541" s="105"/>
      <c r="BJ541" s="105"/>
      <c r="BK541" s="105"/>
      <c r="BL541" s="105"/>
    </row>
    <row r="542" spans="3:64">
      <c r="C542" s="45"/>
      <c r="D542" s="53"/>
      <c r="E542" s="54"/>
      <c r="F542" s="54"/>
      <c r="G542" s="53"/>
      <c r="H542" s="53"/>
      <c r="I542" s="53"/>
      <c r="J542" s="53"/>
      <c r="K542" s="53"/>
      <c r="L542" s="54"/>
      <c r="M542" s="110"/>
      <c r="N542" s="110"/>
      <c r="O542" s="105"/>
      <c r="P542" s="112"/>
      <c r="Q542" s="107"/>
      <c r="R542" s="113"/>
      <c r="S542" s="101"/>
      <c r="T542" s="102"/>
      <c r="U542" s="102"/>
      <c r="V542" s="105"/>
      <c r="W542" s="105"/>
      <c r="X542" s="105"/>
      <c r="Y542" s="106"/>
      <c r="Z542" s="105"/>
      <c r="BI542" s="105"/>
      <c r="BJ542" s="105"/>
      <c r="BK542" s="105"/>
      <c r="BL542" s="105"/>
    </row>
    <row r="543" spans="3:64">
      <c r="C543" s="45"/>
      <c r="D543" s="53"/>
      <c r="E543" s="54"/>
      <c r="F543" s="54"/>
      <c r="G543" s="53"/>
      <c r="H543" s="53"/>
      <c r="I543" s="53"/>
      <c r="J543" s="53"/>
      <c r="K543" s="53"/>
      <c r="L543" s="54"/>
      <c r="M543" s="110"/>
      <c r="N543" s="110"/>
      <c r="O543" s="105"/>
      <c r="P543" s="112"/>
      <c r="Q543" s="107"/>
      <c r="R543" s="113"/>
      <c r="S543" s="101"/>
      <c r="T543" s="102"/>
      <c r="U543" s="102"/>
      <c r="V543" s="105"/>
      <c r="W543" s="105"/>
      <c r="X543" s="105"/>
      <c r="Y543" s="106"/>
      <c r="Z543" s="105"/>
      <c r="BI543" s="105"/>
      <c r="BJ543" s="105"/>
      <c r="BK543" s="105"/>
      <c r="BL543" s="105"/>
    </row>
    <row r="544" spans="3:64">
      <c r="C544" s="45"/>
      <c r="D544" s="53"/>
      <c r="E544" s="54"/>
      <c r="F544" s="54"/>
      <c r="G544" s="53"/>
      <c r="H544" s="53"/>
      <c r="I544" s="53"/>
      <c r="J544" s="53"/>
      <c r="K544" s="53"/>
      <c r="L544" s="54"/>
      <c r="M544" s="110"/>
      <c r="N544" s="110"/>
      <c r="O544" s="105"/>
      <c r="P544" s="112"/>
      <c r="Q544" s="107"/>
      <c r="R544" s="113"/>
      <c r="S544" s="101"/>
      <c r="T544" s="102"/>
      <c r="U544" s="102"/>
      <c r="V544" s="105"/>
      <c r="W544" s="105"/>
      <c r="X544" s="105"/>
      <c r="Y544" s="106"/>
      <c r="Z544" s="105"/>
      <c r="BI544" s="105"/>
      <c r="BJ544" s="105"/>
      <c r="BK544" s="105"/>
      <c r="BL544" s="105"/>
    </row>
    <row r="545" spans="3:64">
      <c r="C545" s="45"/>
      <c r="D545" s="53"/>
      <c r="E545" s="54"/>
      <c r="F545" s="54"/>
      <c r="G545" s="53"/>
      <c r="H545" s="53"/>
      <c r="I545" s="53"/>
      <c r="J545" s="53"/>
      <c r="K545" s="53"/>
      <c r="L545" s="54"/>
      <c r="M545" s="110"/>
      <c r="N545" s="110"/>
      <c r="O545" s="105"/>
      <c r="P545" s="112"/>
      <c r="Q545" s="107"/>
      <c r="R545" s="113"/>
      <c r="S545" s="101"/>
      <c r="T545" s="102"/>
      <c r="U545" s="102"/>
      <c r="V545" s="105"/>
      <c r="W545" s="105"/>
      <c r="X545" s="105"/>
      <c r="Y545" s="106"/>
      <c r="Z545" s="105"/>
      <c r="BI545" s="105"/>
      <c r="BJ545" s="105"/>
      <c r="BK545" s="105"/>
      <c r="BL545" s="105"/>
    </row>
    <row r="546" spans="3:64">
      <c r="C546" s="45"/>
      <c r="D546" s="53"/>
      <c r="E546" s="54"/>
      <c r="F546" s="54"/>
      <c r="G546" s="53"/>
      <c r="H546" s="53"/>
      <c r="I546" s="53"/>
      <c r="J546" s="53"/>
      <c r="K546" s="53"/>
      <c r="L546" s="54"/>
      <c r="M546" s="110"/>
      <c r="N546" s="110"/>
      <c r="O546" s="105"/>
      <c r="P546" s="112"/>
      <c r="Q546" s="107"/>
      <c r="R546" s="113"/>
      <c r="S546" s="101"/>
      <c r="T546" s="102"/>
      <c r="U546" s="102"/>
      <c r="V546" s="105"/>
      <c r="W546" s="105"/>
      <c r="X546" s="105"/>
      <c r="Y546" s="106"/>
      <c r="Z546" s="105"/>
      <c r="BI546" s="105"/>
      <c r="BJ546" s="105"/>
      <c r="BK546" s="105"/>
      <c r="BL546" s="105"/>
    </row>
    <row r="547" spans="3:64">
      <c r="C547" s="45"/>
      <c r="D547" s="53"/>
      <c r="E547" s="54"/>
      <c r="F547" s="54"/>
      <c r="G547" s="53"/>
      <c r="H547" s="53"/>
      <c r="I547" s="53"/>
      <c r="J547" s="53"/>
      <c r="K547" s="53"/>
      <c r="L547" s="54"/>
      <c r="M547" s="110"/>
      <c r="N547" s="110"/>
      <c r="O547" s="105"/>
      <c r="P547" s="112"/>
      <c r="Q547" s="107"/>
      <c r="R547" s="113"/>
      <c r="S547" s="101"/>
      <c r="T547" s="102"/>
      <c r="U547" s="102"/>
      <c r="V547" s="105"/>
      <c r="W547" s="105"/>
      <c r="X547" s="105"/>
      <c r="Y547" s="106"/>
      <c r="Z547" s="105"/>
      <c r="BI547" s="105"/>
      <c r="BJ547" s="105"/>
      <c r="BK547" s="105"/>
      <c r="BL547" s="105"/>
    </row>
    <row r="548" spans="3:64">
      <c r="C548" s="45"/>
      <c r="D548" s="53"/>
      <c r="E548" s="54"/>
      <c r="F548" s="54"/>
      <c r="G548" s="53"/>
      <c r="H548" s="53"/>
      <c r="I548" s="53"/>
      <c r="J548" s="53"/>
      <c r="K548" s="53"/>
      <c r="L548" s="54"/>
      <c r="M548" s="110"/>
      <c r="N548" s="110"/>
      <c r="O548" s="105"/>
      <c r="P548" s="112"/>
      <c r="Q548" s="107"/>
      <c r="R548" s="113"/>
      <c r="S548" s="101"/>
      <c r="T548" s="102"/>
      <c r="U548" s="102"/>
      <c r="V548" s="105"/>
      <c r="W548" s="105"/>
      <c r="X548" s="105"/>
      <c r="Y548" s="106"/>
      <c r="Z548" s="105"/>
      <c r="BI548" s="105"/>
      <c r="BJ548" s="105"/>
      <c r="BK548" s="105"/>
      <c r="BL548" s="105"/>
    </row>
    <row r="549" spans="3:64">
      <c r="C549" s="45"/>
      <c r="D549" s="53"/>
      <c r="E549" s="54"/>
      <c r="F549" s="54"/>
      <c r="G549" s="53"/>
      <c r="H549" s="53"/>
      <c r="I549" s="53"/>
      <c r="J549" s="53"/>
      <c r="K549" s="53"/>
      <c r="L549" s="54"/>
      <c r="M549" s="110"/>
      <c r="N549" s="110"/>
      <c r="O549" s="105"/>
      <c r="P549" s="112"/>
      <c r="Q549" s="107"/>
      <c r="R549" s="113"/>
      <c r="S549" s="101"/>
      <c r="T549" s="102"/>
      <c r="U549" s="102"/>
      <c r="V549" s="105"/>
      <c r="W549" s="105"/>
      <c r="X549" s="105"/>
      <c r="Y549" s="106"/>
      <c r="Z549" s="105"/>
      <c r="BI549" s="105"/>
      <c r="BJ549" s="105"/>
      <c r="BK549" s="105"/>
      <c r="BL549" s="105"/>
    </row>
    <row r="550" spans="3:64">
      <c r="C550" s="45"/>
      <c r="D550" s="53"/>
      <c r="E550" s="54"/>
      <c r="F550" s="54"/>
      <c r="G550" s="53"/>
      <c r="H550" s="53"/>
      <c r="I550" s="53"/>
      <c r="J550" s="53"/>
      <c r="K550" s="53"/>
      <c r="L550" s="54"/>
      <c r="M550" s="110"/>
      <c r="N550" s="110"/>
      <c r="O550" s="105"/>
      <c r="P550" s="112"/>
      <c r="Q550" s="107"/>
      <c r="R550" s="113"/>
      <c r="S550" s="101"/>
      <c r="T550" s="102"/>
      <c r="U550" s="102"/>
      <c r="V550" s="105"/>
      <c r="W550" s="105"/>
      <c r="X550" s="105"/>
      <c r="Y550" s="106"/>
      <c r="Z550" s="105"/>
      <c r="BI550" s="105"/>
      <c r="BJ550" s="105"/>
      <c r="BK550" s="105"/>
      <c r="BL550" s="105"/>
    </row>
    <row r="551" spans="3:64">
      <c r="C551" s="45"/>
      <c r="D551" s="53"/>
      <c r="E551" s="54"/>
      <c r="F551" s="54"/>
      <c r="G551" s="53"/>
      <c r="H551" s="53"/>
      <c r="I551" s="53"/>
      <c r="J551" s="53"/>
      <c r="K551" s="53"/>
      <c r="L551" s="54"/>
      <c r="M551" s="110"/>
      <c r="N551" s="110"/>
      <c r="O551" s="105"/>
      <c r="P551" s="112"/>
      <c r="Q551" s="107"/>
      <c r="R551" s="113"/>
      <c r="S551" s="101"/>
      <c r="T551" s="102"/>
      <c r="U551" s="102"/>
      <c r="V551" s="105"/>
      <c r="W551" s="105"/>
      <c r="X551" s="105"/>
      <c r="Y551" s="106"/>
      <c r="Z551" s="105"/>
      <c r="BI551" s="105"/>
      <c r="BJ551" s="105"/>
      <c r="BK551" s="105"/>
      <c r="BL551" s="105"/>
    </row>
    <row r="552" spans="3:64">
      <c r="C552" s="45"/>
      <c r="D552" s="53"/>
      <c r="E552" s="54"/>
      <c r="F552" s="54"/>
      <c r="G552" s="53"/>
      <c r="H552" s="53"/>
      <c r="I552" s="53"/>
      <c r="J552" s="53"/>
      <c r="K552" s="53"/>
      <c r="L552" s="54"/>
      <c r="M552" s="110"/>
      <c r="N552" s="110"/>
      <c r="O552" s="105"/>
      <c r="P552" s="112"/>
      <c r="Q552" s="107"/>
      <c r="R552" s="113"/>
      <c r="S552" s="101"/>
      <c r="T552" s="102"/>
      <c r="U552" s="102"/>
      <c r="V552" s="105"/>
      <c r="W552" s="105"/>
      <c r="X552" s="105"/>
      <c r="Y552" s="106"/>
      <c r="Z552" s="105"/>
      <c r="BI552" s="105"/>
      <c r="BJ552" s="105"/>
      <c r="BK552" s="105"/>
      <c r="BL552" s="105"/>
    </row>
    <row r="553" spans="3:64">
      <c r="C553" s="45"/>
      <c r="D553" s="53"/>
      <c r="E553" s="54"/>
      <c r="F553" s="54"/>
      <c r="G553" s="53"/>
      <c r="H553" s="53"/>
      <c r="I553" s="53"/>
      <c r="J553" s="53"/>
      <c r="K553" s="53"/>
      <c r="L553" s="54"/>
      <c r="M553" s="110"/>
      <c r="N553" s="110"/>
      <c r="O553" s="105"/>
      <c r="P553" s="112"/>
      <c r="Q553" s="107"/>
      <c r="R553" s="113"/>
      <c r="S553" s="101"/>
      <c r="T553" s="102"/>
      <c r="U553" s="102"/>
      <c r="V553" s="105"/>
      <c r="W553" s="105"/>
      <c r="X553" s="105"/>
      <c r="Y553" s="106"/>
      <c r="Z553" s="105"/>
      <c r="BI553" s="105"/>
      <c r="BJ553" s="105"/>
      <c r="BK553" s="105"/>
      <c r="BL553" s="105"/>
    </row>
    <row r="554" spans="3:64">
      <c r="C554" s="45"/>
      <c r="D554" s="53"/>
      <c r="E554" s="54"/>
      <c r="F554" s="54"/>
      <c r="G554" s="53"/>
      <c r="H554" s="53"/>
      <c r="I554" s="53"/>
      <c r="J554" s="53"/>
      <c r="K554" s="53"/>
      <c r="L554" s="54"/>
      <c r="M554" s="110"/>
      <c r="N554" s="110"/>
      <c r="O554" s="105"/>
      <c r="P554" s="112"/>
      <c r="Q554" s="107"/>
      <c r="R554" s="113"/>
      <c r="S554" s="101"/>
      <c r="T554" s="102"/>
      <c r="U554" s="102"/>
      <c r="V554" s="105"/>
      <c r="W554" s="105"/>
      <c r="X554" s="105"/>
      <c r="Y554" s="106"/>
      <c r="Z554" s="105"/>
      <c r="BI554" s="105"/>
      <c r="BJ554" s="105"/>
      <c r="BK554" s="105"/>
      <c r="BL554" s="105"/>
    </row>
    <row r="555" spans="3:64">
      <c r="C555" s="45"/>
      <c r="D555" s="53"/>
      <c r="E555" s="54"/>
      <c r="F555" s="54"/>
      <c r="G555" s="53"/>
      <c r="H555" s="53"/>
      <c r="I555" s="53"/>
      <c r="J555" s="53"/>
      <c r="K555" s="53"/>
      <c r="L555" s="54"/>
      <c r="M555" s="110"/>
      <c r="N555" s="110"/>
      <c r="O555" s="105"/>
      <c r="P555" s="112"/>
      <c r="Q555" s="107"/>
      <c r="R555" s="113"/>
      <c r="S555" s="101"/>
      <c r="T555" s="102"/>
      <c r="U555" s="102"/>
      <c r="V555" s="105"/>
      <c r="W555" s="105"/>
      <c r="X555" s="105"/>
      <c r="Y555" s="106"/>
      <c r="Z555" s="105"/>
      <c r="BI555" s="105"/>
      <c r="BJ555" s="105"/>
      <c r="BK555" s="105"/>
      <c r="BL555" s="105"/>
    </row>
    <row r="556" spans="3:64">
      <c r="C556" s="45"/>
      <c r="D556" s="53"/>
      <c r="E556" s="54"/>
      <c r="F556" s="54"/>
      <c r="G556" s="53"/>
      <c r="H556" s="53"/>
      <c r="I556" s="53"/>
      <c r="J556" s="53"/>
      <c r="K556" s="53"/>
      <c r="L556" s="54"/>
      <c r="M556" s="110"/>
      <c r="N556" s="110"/>
      <c r="O556" s="105"/>
      <c r="P556" s="112"/>
      <c r="Q556" s="107"/>
      <c r="R556" s="113"/>
      <c r="S556" s="101"/>
      <c r="T556" s="102"/>
      <c r="U556" s="102"/>
      <c r="V556" s="105"/>
      <c r="W556" s="105"/>
      <c r="X556" s="105"/>
      <c r="Y556" s="106"/>
      <c r="Z556" s="105"/>
      <c r="BI556" s="105"/>
      <c r="BJ556" s="105"/>
      <c r="BK556" s="105"/>
      <c r="BL556" s="105"/>
    </row>
    <row r="557" spans="3:64">
      <c r="C557" s="45"/>
      <c r="D557" s="53"/>
      <c r="E557" s="54"/>
      <c r="F557" s="54"/>
      <c r="G557" s="53"/>
      <c r="H557" s="53"/>
      <c r="I557" s="53"/>
      <c r="J557" s="53"/>
      <c r="K557" s="53"/>
      <c r="L557" s="54"/>
      <c r="M557" s="110"/>
      <c r="N557" s="110"/>
      <c r="O557" s="105"/>
      <c r="P557" s="112"/>
      <c r="Q557" s="107"/>
      <c r="R557" s="113"/>
      <c r="S557" s="101"/>
      <c r="T557" s="102"/>
      <c r="U557" s="102"/>
      <c r="V557" s="105"/>
      <c r="W557" s="105"/>
      <c r="X557" s="105"/>
      <c r="Y557" s="106"/>
      <c r="Z557" s="105"/>
      <c r="BI557" s="105"/>
      <c r="BJ557" s="105"/>
      <c r="BK557" s="105"/>
      <c r="BL557" s="105"/>
    </row>
    <row r="558" spans="3:64">
      <c r="C558" s="45"/>
      <c r="D558" s="53"/>
      <c r="E558" s="54"/>
      <c r="F558" s="54"/>
      <c r="G558" s="53"/>
      <c r="H558" s="53"/>
      <c r="I558" s="53"/>
      <c r="J558" s="53"/>
      <c r="K558" s="53"/>
      <c r="L558" s="54"/>
      <c r="M558" s="110"/>
      <c r="N558" s="110"/>
      <c r="O558" s="105"/>
      <c r="P558" s="112"/>
      <c r="Q558" s="107"/>
      <c r="R558" s="113"/>
      <c r="S558" s="101"/>
      <c r="T558" s="102"/>
      <c r="U558" s="102"/>
      <c r="V558" s="105"/>
      <c r="W558" s="105"/>
      <c r="X558" s="105"/>
      <c r="Y558" s="106"/>
      <c r="Z558" s="105"/>
      <c r="BI558" s="105"/>
      <c r="BJ558" s="105"/>
      <c r="BK558" s="105"/>
      <c r="BL558" s="105"/>
    </row>
    <row r="559" spans="3:64">
      <c r="C559" s="45"/>
      <c r="D559" s="53"/>
      <c r="E559" s="54"/>
      <c r="F559" s="54"/>
      <c r="G559" s="53"/>
      <c r="H559" s="53"/>
      <c r="I559" s="53"/>
      <c r="J559" s="53"/>
      <c r="K559" s="53"/>
      <c r="L559" s="54"/>
      <c r="M559" s="110"/>
      <c r="N559" s="110"/>
      <c r="O559" s="105"/>
      <c r="P559" s="112"/>
      <c r="Q559" s="107"/>
      <c r="R559" s="113"/>
      <c r="S559" s="101"/>
      <c r="T559" s="102"/>
      <c r="U559" s="102"/>
      <c r="V559" s="105"/>
      <c r="W559" s="105"/>
      <c r="X559" s="105"/>
      <c r="Y559" s="106"/>
      <c r="Z559" s="105"/>
      <c r="BI559" s="105"/>
      <c r="BJ559" s="105"/>
      <c r="BK559" s="105"/>
      <c r="BL559" s="105"/>
    </row>
    <row r="560" spans="3:64">
      <c r="C560" s="45"/>
      <c r="D560" s="53"/>
      <c r="E560" s="54"/>
      <c r="F560" s="54"/>
      <c r="G560" s="53"/>
      <c r="H560" s="53"/>
      <c r="I560" s="53"/>
      <c r="J560" s="53"/>
      <c r="K560" s="53"/>
      <c r="L560" s="54"/>
      <c r="M560" s="110"/>
      <c r="N560" s="110"/>
      <c r="O560" s="105"/>
      <c r="P560" s="112"/>
      <c r="Q560" s="107"/>
      <c r="R560" s="113"/>
      <c r="S560" s="101"/>
      <c r="T560" s="102"/>
      <c r="U560" s="102"/>
      <c r="V560" s="105"/>
      <c r="W560" s="105"/>
      <c r="X560" s="105"/>
      <c r="Y560" s="106"/>
      <c r="Z560" s="105"/>
      <c r="BI560" s="105"/>
      <c r="BJ560" s="105"/>
      <c r="BK560" s="105"/>
      <c r="BL560" s="105"/>
    </row>
    <row r="561" spans="3:64">
      <c r="C561" s="45"/>
      <c r="D561" s="53"/>
      <c r="E561" s="54"/>
      <c r="F561" s="54"/>
      <c r="G561" s="53"/>
      <c r="H561" s="53"/>
      <c r="I561" s="53"/>
      <c r="J561" s="53"/>
      <c r="K561" s="53"/>
      <c r="L561" s="54"/>
      <c r="M561" s="110"/>
      <c r="N561" s="110"/>
      <c r="O561" s="105"/>
      <c r="P561" s="112"/>
      <c r="Q561" s="107"/>
      <c r="R561" s="113"/>
      <c r="S561" s="101"/>
      <c r="T561" s="102"/>
      <c r="U561" s="102"/>
      <c r="V561" s="105"/>
      <c r="W561" s="105"/>
      <c r="X561" s="105"/>
      <c r="Y561" s="106"/>
      <c r="Z561" s="105"/>
      <c r="BI561" s="105"/>
      <c r="BJ561" s="105"/>
      <c r="BK561" s="105"/>
      <c r="BL561" s="105"/>
    </row>
    <row r="562" spans="3:64">
      <c r="C562" s="45"/>
      <c r="D562" s="53"/>
      <c r="E562" s="54"/>
      <c r="F562" s="54"/>
      <c r="G562" s="53"/>
      <c r="H562" s="53"/>
      <c r="I562" s="53"/>
      <c r="J562" s="53"/>
      <c r="K562" s="53"/>
      <c r="L562" s="54"/>
      <c r="M562" s="110"/>
      <c r="N562" s="110"/>
      <c r="O562" s="105"/>
      <c r="P562" s="112"/>
      <c r="Q562" s="107"/>
      <c r="R562" s="113"/>
      <c r="S562" s="101"/>
      <c r="T562" s="102"/>
      <c r="U562" s="102"/>
      <c r="V562" s="105"/>
      <c r="W562" s="105"/>
      <c r="X562" s="105"/>
      <c r="Y562" s="106"/>
      <c r="Z562" s="105"/>
      <c r="BI562" s="105"/>
      <c r="BJ562" s="105"/>
      <c r="BK562" s="105"/>
      <c r="BL562" s="105"/>
    </row>
    <row r="563" spans="3:64">
      <c r="C563" s="45"/>
      <c r="D563" s="53"/>
      <c r="E563" s="54"/>
      <c r="F563" s="54"/>
      <c r="G563" s="53"/>
      <c r="H563" s="53"/>
      <c r="I563" s="53"/>
      <c r="J563" s="53"/>
      <c r="K563" s="53"/>
      <c r="L563" s="54"/>
      <c r="M563" s="110"/>
      <c r="N563" s="110"/>
      <c r="O563" s="105"/>
      <c r="P563" s="112"/>
      <c r="Q563" s="107"/>
      <c r="R563" s="113"/>
      <c r="S563" s="101"/>
      <c r="T563" s="102"/>
      <c r="U563" s="102"/>
      <c r="V563" s="105"/>
      <c r="W563" s="105"/>
      <c r="X563" s="105"/>
      <c r="Y563" s="106"/>
      <c r="Z563" s="105"/>
      <c r="BI563" s="105"/>
      <c r="BJ563" s="105"/>
      <c r="BK563" s="105"/>
      <c r="BL563" s="105"/>
    </row>
    <row r="564" spans="3:64">
      <c r="C564" s="45"/>
      <c r="D564" s="53"/>
      <c r="E564" s="54"/>
      <c r="F564" s="54"/>
      <c r="G564" s="53"/>
      <c r="H564" s="53"/>
      <c r="I564" s="53"/>
      <c r="J564" s="53"/>
      <c r="K564" s="53"/>
      <c r="L564" s="54"/>
      <c r="M564" s="110"/>
      <c r="N564" s="110"/>
      <c r="O564" s="105"/>
      <c r="P564" s="112"/>
      <c r="Q564" s="107"/>
      <c r="R564" s="113"/>
      <c r="S564" s="101"/>
      <c r="T564" s="102"/>
      <c r="U564" s="102"/>
      <c r="V564" s="105"/>
      <c r="W564" s="105"/>
      <c r="X564" s="105"/>
      <c r="Y564" s="106"/>
      <c r="Z564" s="105"/>
      <c r="BI564" s="105"/>
      <c r="BJ564" s="105"/>
      <c r="BK564" s="105"/>
      <c r="BL564" s="105"/>
    </row>
    <row r="565" spans="3:64">
      <c r="C565" s="45"/>
      <c r="D565" s="53"/>
      <c r="E565" s="54"/>
      <c r="F565" s="54"/>
      <c r="G565" s="53"/>
      <c r="H565" s="53"/>
      <c r="I565" s="53"/>
      <c r="J565" s="53"/>
      <c r="K565" s="53"/>
      <c r="L565" s="54"/>
      <c r="M565" s="110"/>
      <c r="N565" s="110"/>
      <c r="O565" s="105"/>
      <c r="P565" s="112"/>
      <c r="Q565" s="107"/>
      <c r="R565" s="113"/>
      <c r="S565" s="101"/>
      <c r="T565" s="102"/>
      <c r="U565" s="102"/>
      <c r="V565" s="105"/>
      <c r="W565" s="105"/>
      <c r="X565" s="105"/>
      <c r="Y565" s="106"/>
      <c r="Z565" s="105"/>
      <c r="BI565" s="105"/>
      <c r="BJ565" s="105"/>
      <c r="BK565" s="105"/>
      <c r="BL565" s="105"/>
    </row>
    <row r="566" spans="3:64">
      <c r="C566" s="45"/>
      <c r="D566" s="53"/>
      <c r="E566" s="54"/>
      <c r="F566" s="54"/>
      <c r="G566" s="53"/>
      <c r="H566" s="53"/>
      <c r="I566" s="53"/>
      <c r="J566" s="53"/>
      <c r="K566" s="53"/>
      <c r="L566" s="54"/>
      <c r="M566" s="110"/>
      <c r="N566" s="110"/>
      <c r="O566" s="105"/>
      <c r="P566" s="112"/>
      <c r="Q566" s="107"/>
      <c r="R566" s="113"/>
      <c r="S566" s="101"/>
      <c r="T566" s="102"/>
      <c r="U566" s="102"/>
      <c r="V566" s="105"/>
      <c r="W566" s="105"/>
      <c r="X566" s="105"/>
      <c r="Y566" s="106"/>
      <c r="Z566" s="105"/>
      <c r="BI566" s="105"/>
      <c r="BJ566" s="105"/>
      <c r="BK566" s="105"/>
      <c r="BL566" s="105"/>
    </row>
    <row r="567" spans="3:64">
      <c r="C567" s="45"/>
      <c r="D567" s="53"/>
      <c r="E567" s="54"/>
      <c r="F567" s="54"/>
      <c r="G567" s="53"/>
      <c r="H567" s="53"/>
      <c r="I567" s="53"/>
      <c r="J567" s="53"/>
      <c r="K567" s="53"/>
      <c r="L567" s="54"/>
      <c r="M567" s="110"/>
      <c r="N567" s="110"/>
      <c r="O567" s="105"/>
      <c r="P567" s="112"/>
      <c r="Q567" s="107"/>
      <c r="R567" s="113"/>
      <c r="S567" s="101"/>
      <c r="T567" s="102"/>
      <c r="U567" s="102"/>
      <c r="V567" s="105"/>
      <c r="W567" s="105"/>
      <c r="X567" s="105"/>
      <c r="Y567" s="106"/>
      <c r="Z567" s="105"/>
      <c r="BI567" s="105"/>
      <c r="BJ567" s="105"/>
      <c r="BK567" s="105"/>
      <c r="BL567" s="105"/>
    </row>
    <row r="568" spans="3:64">
      <c r="C568" s="45"/>
      <c r="D568" s="53"/>
      <c r="E568" s="54"/>
      <c r="F568" s="54"/>
      <c r="G568" s="53"/>
      <c r="H568" s="53"/>
      <c r="I568" s="53"/>
      <c r="J568" s="53"/>
      <c r="K568" s="53"/>
      <c r="L568" s="54"/>
      <c r="M568" s="110"/>
      <c r="N568" s="110"/>
      <c r="O568" s="105"/>
      <c r="P568" s="112"/>
      <c r="Q568" s="107"/>
      <c r="R568" s="113"/>
      <c r="S568" s="101"/>
      <c r="T568" s="102"/>
      <c r="U568" s="102"/>
      <c r="V568" s="105"/>
      <c r="W568" s="105"/>
      <c r="X568" s="105"/>
      <c r="Y568" s="106"/>
      <c r="Z568" s="105"/>
      <c r="BI568" s="105"/>
      <c r="BJ568" s="105"/>
      <c r="BK568" s="105"/>
      <c r="BL568" s="105"/>
    </row>
    <row r="569" spans="3:64">
      <c r="C569" s="45"/>
      <c r="D569" s="53"/>
      <c r="E569" s="54"/>
      <c r="F569" s="54"/>
      <c r="G569" s="53"/>
      <c r="H569" s="53"/>
      <c r="I569" s="53"/>
      <c r="J569" s="53"/>
      <c r="K569" s="53"/>
      <c r="L569" s="54"/>
      <c r="M569" s="110"/>
      <c r="N569" s="110"/>
      <c r="O569" s="105"/>
      <c r="P569" s="112"/>
      <c r="Q569" s="107"/>
      <c r="R569" s="113"/>
      <c r="S569" s="101"/>
      <c r="T569" s="102"/>
      <c r="U569" s="102"/>
      <c r="V569" s="105"/>
      <c r="W569" s="105"/>
      <c r="X569" s="105"/>
      <c r="Y569" s="106"/>
      <c r="Z569" s="105"/>
      <c r="BI569" s="105"/>
      <c r="BJ569" s="105"/>
      <c r="BK569" s="105"/>
      <c r="BL569" s="105"/>
    </row>
    <row r="570" spans="3:64">
      <c r="C570" s="45"/>
      <c r="D570" s="53"/>
      <c r="E570" s="54"/>
      <c r="F570" s="54"/>
      <c r="G570" s="53"/>
      <c r="H570" s="53"/>
      <c r="I570" s="53"/>
      <c r="J570" s="53"/>
      <c r="K570" s="53"/>
      <c r="L570" s="54"/>
      <c r="M570" s="110"/>
      <c r="N570" s="110"/>
      <c r="O570" s="105"/>
      <c r="P570" s="112"/>
      <c r="Q570" s="107"/>
      <c r="R570" s="113"/>
      <c r="S570" s="101"/>
      <c r="T570" s="102"/>
      <c r="U570" s="102"/>
      <c r="V570" s="105"/>
      <c r="W570" s="105"/>
      <c r="X570" s="105"/>
      <c r="Y570" s="106"/>
      <c r="Z570" s="105"/>
      <c r="BI570" s="105"/>
      <c r="BJ570" s="105"/>
      <c r="BK570" s="105"/>
      <c r="BL570" s="105"/>
    </row>
    <row r="571" spans="3:64">
      <c r="C571" s="45"/>
      <c r="D571" s="53"/>
      <c r="E571" s="54"/>
      <c r="F571" s="54"/>
      <c r="G571" s="53"/>
      <c r="H571" s="53"/>
      <c r="I571" s="53"/>
      <c r="J571" s="53"/>
      <c r="K571" s="53"/>
      <c r="L571" s="54"/>
      <c r="M571" s="110"/>
      <c r="N571" s="110"/>
      <c r="O571" s="105"/>
      <c r="P571" s="112"/>
      <c r="Q571" s="107"/>
      <c r="R571" s="113"/>
      <c r="S571" s="101"/>
      <c r="T571" s="102"/>
      <c r="U571" s="102"/>
      <c r="V571" s="105"/>
      <c r="W571" s="105"/>
      <c r="X571" s="105"/>
      <c r="Y571" s="106"/>
      <c r="Z571" s="105"/>
      <c r="BI571" s="105"/>
      <c r="BJ571" s="105"/>
      <c r="BK571" s="105"/>
      <c r="BL571" s="105"/>
    </row>
    <row r="572" spans="3:64">
      <c r="C572" s="45"/>
      <c r="D572" s="53"/>
      <c r="E572" s="54"/>
      <c r="F572" s="54"/>
      <c r="G572" s="53"/>
      <c r="H572" s="53"/>
      <c r="I572" s="53"/>
      <c r="J572" s="53"/>
      <c r="K572" s="53"/>
      <c r="L572" s="54"/>
      <c r="M572" s="110"/>
      <c r="N572" s="110"/>
      <c r="O572" s="105"/>
      <c r="P572" s="112"/>
      <c r="Q572" s="107"/>
      <c r="R572" s="113"/>
      <c r="S572" s="101"/>
      <c r="T572" s="102"/>
      <c r="U572" s="102"/>
      <c r="V572" s="105"/>
      <c r="W572" s="105"/>
      <c r="X572" s="105"/>
      <c r="Y572" s="106"/>
      <c r="Z572" s="105"/>
      <c r="BI572" s="105"/>
      <c r="BJ572" s="105"/>
      <c r="BK572" s="105"/>
      <c r="BL572" s="105"/>
    </row>
    <row r="573" spans="3:64">
      <c r="C573" s="45"/>
      <c r="D573" s="53"/>
      <c r="E573" s="54"/>
      <c r="F573" s="54"/>
      <c r="G573" s="53"/>
      <c r="H573" s="53"/>
      <c r="I573" s="53"/>
      <c r="J573" s="53"/>
      <c r="K573" s="53"/>
      <c r="L573" s="54"/>
      <c r="M573" s="110"/>
      <c r="N573" s="110"/>
      <c r="O573" s="105"/>
      <c r="P573" s="112"/>
      <c r="Q573" s="107"/>
      <c r="R573" s="113"/>
      <c r="S573" s="101"/>
      <c r="T573" s="102"/>
      <c r="U573" s="102"/>
      <c r="V573" s="105"/>
      <c r="W573" s="105"/>
      <c r="X573" s="105"/>
      <c r="Y573" s="106"/>
      <c r="Z573" s="105"/>
      <c r="BI573" s="105"/>
      <c r="BJ573" s="105"/>
      <c r="BK573" s="105"/>
      <c r="BL573" s="105"/>
    </row>
    <row r="574" spans="3:64">
      <c r="C574" s="45"/>
      <c r="D574" s="53"/>
      <c r="E574" s="54"/>
      <c r="F574" s="54"/>
      <c r="G574" s="53"/>
      <c r="H574" s="53"/>
      <c r="I574" s="53"/>
      <c r="J574" s="53"/>
      <c r="K574" s="53"/>
      <c r="L574" s="54"/>
      <c r="M574" s="110"/>
      <c r="N574" s="110"/>
      <c r="O574" s="105"/>
      <c r="P574" s="112"/>
      <c r="Q574" s="107"/>
      <c r="R574" s="113"/>
      <c r="S574" s="101"/>
      <c r="T574" s="102"/>
      <c r="U574" s="102"/>
      <c r="V574" s="105"/>
      <c r="W574" s="105"/>
      <c r="X574" s="105"/>
      <c r="Y574" s="106"/>
      <c r="Z574" s="105"/>
      <c r="BI574" s="105"/>
      <c r="BJ574" s="105"/>
      <c r="BK574" s="105"/>
      <c r="BL574" s="105"/>
    </row>
    <row r="575" spans="3:64">
      <c r="C575" s="45"/>
      <c r="D575" s="53"/>
      <c r="E575" s="54"/>
      <c r="F575" s="54"/>
      <c r="G575" s="53"/>
      <c r="H575" s="53"/>
      <c r="I575" s="53"/>
      <c r="J575" s="53"/>
      <c r="K575" s="53"/>
      <c r="L575" s="54"/>
      <c r="M575" s="110"/>
      <c r="N575" s="110"/>
      <c r="O575" s="105"/>
      <c r="P575" s="112"/>
      <c r="Q575" s="107"/>
      <c r="R575" s="113"/>
      <c r="S575" s="101"/>
      <c r="T575" s="102"/>
      <c r="U575" s="102"/>
      <c r="V575" s="105"/>
      <c r="W575" s="105"/>
      <c r="X575" s="105"/>
      <c r="Y575" s="106"/>
      <c r="Z575" s="105"/>
      <c r="BI575" s="105"/>
      <c r="BJ575" s="105"/>
      <c r="BK575" s="105"/>
      <c r="BL575" s="105"/>
    </row>
    <row r="576" spans="3:64">
      <c r="C576" s="45"/>
      <c r="D576" s="53"/>
      <c r="E576" s="54"/>
      <c r="F576" s="54"/>
      <c r="G576" s="53"/>
      <c r="H576" s="53"/>
      <c r="I576" s="53"/>
      <c r="J576" s="53"/>
      <c r="K576" s="53"/>
      <c r="L576" s="54"/>
      <c r="M576" s="110"/>
      <c r="N576" s="110"/>
      <c r="O576" s="105"/>
      <c r="P576" s="112"/>
      <c r="Q576" s="107"/>
      <c r="R576" s="113"/>
      <c r="S576" s="101"/>
      <c r="T576" s="102"/>
      <c r="U576" s="102"/>
      <c r="V576" s="105"/>
      <c r="W576" s="105"/>
      <c r="X576" s="105"/>
      <c r="Y576" s="106"/>
      <c r="Z576" s="105"/>
      <c r="BI576" s="105"/>
      <c r="BJ576" s="105"/>
      <c r="BK576" s="105"/>
      <c r="BL576" s="105"/>
    </row>
    <row r="577" spans="3:64">
      <c r="C577" s="45"/>
      <c r="D577" s="53"/>
      <c r="E577" s="54"/>
      <c r="F577" s="54"/>
      <c r="G577" s="53"/>
      <c r="H577" s="53"/>
      <c r="I577" s="53"/>
      <c r="J577" s="53"/>
      <c r="K577" s="53"/>
      <c r="L577" s="54"/>
      <c r="M577" s="110"/>
      <c r="N577" s="110"/>
      <c r="O577" s="105"/>
      <c r="P577" s="112"/>
      <c r="Q577" s="107"/>
      <c r="R577" s="113"/>
      <c r="S577" s="101"/>
      <c r="T577" s="102"/>
      <c r="U577" s="102"/>
      <c r="V577" s="105"/>
      <c r="W577" s="105"/>
      <c r="X577" s="105"/>
      <c r="Y577" s="106"/>
      <c r="Z577" s="105"/>
      <c r="BI577" s="105"/>
      <c r="BJ577" s="105"/>
      <c r="BK577" s="105"/>
      <c r="BL577" s="105"/>
    </row>
    <row r="578" spans="3:64">
      <c r="C578" s="45"/>
      <c r="D578" s="53"/>
      <c r="E578" s="54"/>
      <c r="F578" s="54"/>
      <c r="G578" s="53"/>
      <c r="H578" s="53"/>
      <c r="I578" s="53"/>
      <c r="J578" s="53"/>
      <c r="K578" s="53"/>
      <c r="L578" s="54"/>
      <c r="M578" s="110"/>
      <c r="N578" s="110"/>
      <c r="O578" s="105"/>
      <c r="P578" s="112"/>
      <c r="Q578" s="107"/>
      <c r="R578" s="113"/>
      <c r="S578" s="101"/>
      <c r="T578" s="102"/>
      <c r="U578" s="102"/>
      <c r="V578" s="105"/>
      <c r="W578" s="105"/>
      <c r="X578" s="105"/>
      <c r="Y578" s="106"/>
      <c r="Z578" s="105"/>
      <c r="BI578" s="105"/>
      <c r="BJ578" s="105"/>
      <c r="BK578" s="105"/>
      <c r="BL578" s="105"/>
    </row>
    <row r="579" spans="3:64">
      <c r="C579" s="45"/>
      <c r="D579" s="53"/>
      <c r="E579" s="54"/>
      <c r="F579" s="54"/>
      <c r="G579" s="53"/>
      <c r="H579" s="53"/>
      <c r="I579" s="53"/>
      <c r="J579" s="53"/>
      <c r="K579" s="53"/>
      <c r="L579" s="54"/>
      <c r="M579" s="110"/>
      <c r="N579" s="110"/>
      <c r="O579" s="105"/>
      <c r="P579" s="112"/>
      <c r="Q579" s="107"/>
      <c r="R579" s="113"/>
      <c r="S579" s="101"/>
      <c r="T579" s="102"/>
      <c r="U579" s="102"/>
      <c r="V579" s="105"/>
      <c r="W579" s="105"/>
      <c r="X579" s="105"/>
      <c r="Y579" s="106"/>
      <c r="Z579" s="105"/>
      <c r="BI579" s="105"/>
      <c r="BJ579" s="105"/>
      <c r="BK579" s="105"/>
      <c r="BL579" s="105"/>
    </row>
    <row r="580" spans="3:64">
      <c r="C580" s="45"/>
      <c r="D580" s="53"/>
      <c r="E580" s="54"/>
      <c r="F580" s="54"/>
      <c r="G580" s="53"/>
      <c r="H580" s="53"/>
      <c r="I580" s="53"/>
      <c r="J580" s="53"/>
      <c r="K580" s="53"/>
      <c r="L580" s="54"/>
      <c r="M580" s="110"/>
      <c r="N580" s="110"/>
      <c r="O580" s="105"/>
      <c r="P580" s="112"/>
      <c r="Q580" s="107"/>
      <c r="R580" s="113"/>
      <c r="S580" s="101"/>
      <c r="T580" s="102"/>
      <c r="U580" s="102"/>
      <c r="V580" s="105"/>
      <c r="W580" s="105"/>
      <c r="X580" s="105"/>
      <c r="Y580" s="106"/>
      <c r="Z580" s="105"/>
      <c r="BI580" s="105"/>
      <c r="BJ580" s="105"/>
      <c r="BK580" s="105"/>
      <c r="BL580" s="105"/>
    </row>
    <row r="581" spans="3:64">
      <c r="C581" s="45"/>
      <c r="D581" s="53"/>
      <c r="E581" s="54"/>
      <c r="F581" s="54"/>
      <c r="G581" s="53"/>
      <c r="H581" s="53"/>
      <c r="I581" s="53"/>
      <c r="J581" s="53"/>
      <c r="K581" s="53"/>
      <c r="L581" s="54"/>
      <c r="M581" s="110"/>
      <c r="N581" s="110"/>
      <c r="O581" s="105"/>
      <c r="P581" s="112"/>
      <c r="Q581" s="107"/>
      <c r="R581" s="113"/>
      <c r="S581" s="101"/>
      <c r="T581" s="102"/>
      <c r="U581" s="102"/>
      <c r="V581" s="105"/>
      <c r="W581" s="105"/>
      <c r="X581" s="105"/>
      <c r="Y581" s="106"/>
      <c r="Z581" s="105"/>
      <c r="BI581" s="105"/>
      <c r="BJ581" s="105"/>
      <c r="BK581" s="105"/>
      <c r="BL581" s="105"/>
    </row>
    <row r="582" spans="3:64">
      <c r="C582" s="45"/>
      <c r="D582" s="53"/>
      <c r="E582" s="54"/>
      <c r="F582" s="54"/>
      <c r="G582" s="53"/>
      <c r="H582" s="53"/>
      <c r="I582" s="53"/>
      <c r="J582" s="53"/>
      <c r="K582" s="53"/>
      <c r="L582" s="54"/>
      <c r="M582" s="110"/>
      <c r="N582" s="110"/>
      <c r="O582" s="105"/>
      <c r="P582" s="112"/>
      <c r="Q582" s="107"/>
      <c r="R582" s="113"/>
      <c r="S582" s="101"/>
      <c r="T582" s="102"/>
      <c r="U582" s="102"/>
      <c r="V582" s="105"/>
      <c r="W582" s="105"/>
      <c r="X582" s="105"/>
      <c r="Y582" s="106"/>
      <c r="Z582" s="105"/>
      <c r="BI582" s="105"/>
      <c r="BJ582" s="105"/>
      <c r="BK582" s="105"/>
      <c r="BL582" s="105"/>
    </row>
    <row r="583" spans="3:64">
      <c r="C583" s="45"/>
      <c r="D583" s="53"/>
      <c r="E583" s="54"/>
      <c r="F583" s="54"/>
      <c r="G583" s="53"/>
      <c r="H583" s="53"/>
      <c r="I583" s="53"/>
      <c r="J583" s="53"/>
      <c r="K583" s="53"/>
      <c r="L583" s="54"/>
      <c r="M583" s="110"/>
      <c r="N583" s="110"/>
      <c r="O583" s="105"/>
      <c r="P583" s="112"/>
      <c r="Q583" s="107"/>
      <c r="R583" s="113"/>
      <c r="S583" s="101"/>
      <c r="T583" s="102"/>
      <c r="U583" s="102"/>
      <c r="V583" s="105"/>
      <c r="W583" s="105"/>
      <c r="X583" s="105"/>
      <c r="Y583" s="106"/>
      <c r="Z583" s="105"/>
      <c r="BI583" s="105"/>
      <c r="BJ583" s="105"/>
      <c r="BK583" s="105"/>
      <c r="BL583" s="105"/>
    </row>
    <row r="584" spans="3:64">
      <c r="C584" s="45"/>
      <c r="D584" s="53"/>
      <c r="E584" s="54"/>
      <c r="F584" s="54"/>
      <c r="G584" s="53"/>
      <c r="H584" s="53"/>
      <c r="I584" s="53"/>
      <c r="J584" s="53"/>
      <c r="K584" s="53"/>
      <c r="L584" s="54"/>
      <c r="M584" s="110"/>
      <c r="N584" s="110"/>
      <c r="O584" s="105"/>
      <c r="P584" s="112"/>
      <c r="Q584" s="107"/>
      <c r="R584" s="113"/>
      <c r="S584" s="101"/>
      <c r="T584" s="102"/>
      <c r="U584" s="102"/>
      <c r="V584" s="105"/>
      <c r="W584" s="105"/>
      <c r="X584" s="105"/>
      <c r="Y584" s="106"/>
      <c r="Z584" s="105"/>
      <c r="BI584" s="105"/>
      <c r="BJ584" s="105"/>
      <c r="BK584" s="105"/>
      <c r="BL584" s="105"/>
    </row>
    <row r="585" spans="3:64">
      <c r="C585" s="45"/>
      <c r="D585" s="53"/>
      <c r="E585" s="54"/>
      <c r="F585" s="54"/>
      <c r="G585" s="53"/>
      <c r="H585" s="53"/>
      <c r="I585" s="53"/>
      <c r="J585" s="53"/>
      <c r="K585" s="53"/>
      <c r="L585" s="54"/>
      <c r="M585" s="110"/>
      <c r="N585" s="110"/>
      <c r="O585" s="105"/>
      <c r="P585" s="112"/>
      <c r="Q585" s="107"/>
      <c r="R585" s="113"/>
      <c r="S585" s="101"/>
      <c r="T585" s="102"/>
      <c r="U585" s="102"/>
      <c r="V585" s="105"/>
      <c r="W585" s="105"/>
      <c r="X585" s="105"/>
      <c r="Y585" s="106"/>
      <c r="Z585" s="105"/>
      <c r="BI585" s="105"/>
      <c r="BJ585" s="105"/>
      <c r="BK585" s="105"/>
      <c r="BL585" s="105"/>
    </row>
    <row r="586" spans="3:64">
      <c r="C586" s="45"/>
      <c r="D586" s="53"/>
      <c r="E586" s="54"/>
      <c r="F586" s="54"/>
      <c r="G586" s="53"/>
      <c r="H586" s="53"/>
      <c r="I586" s="53"/>
      <c r="J586" s="53"/>
      <c r="K586" s="53"/>
      <c r="L586" s="54"/>
      <c r="M586" s="110"/>
      <c r="N586" s="110"/>
      <c r="O586" s="105"/>
      <c r="P586" s="112"/>
      <c r="Q586" s="107"/>
      <c r="R586" s="113"/>
      <c r="S586" s="101"/>
      <c r="T586" s="102"/>
      <c r="U586" s="102"/>
      <c r="V586" s="105"/>
      <c r="W586" s="105"/>
      <c r="X586" s="105"/>
      <c r="Y586" s="106"/>
      <c r="Z586" s="105"/>
      <c r="BI586" s="105"/>
      <c r="BJ586" s="105"/>
      <c r="BK586" s="105"/>
      <c r="BL586" s="105"/>
    </row>
    <row r="587" spans="3:64">
      <c r="C587" s="45"/>
      <c r="D587" s="53"/>
      <c r="E587" s="54"/>
      <c r="F587" s="54"/>
      <c r="G587" s="53"/>
      <c r="H587" s="53"/>
      <c r="I587" s="53"/>
      <c r="J587" s="53"/>
      <c r="K587" s="53"/>
      <c r="L587" s="54"/>
      <c r="M587" s="110"/>
      <c r="N587" s="110"/>
      <c r="O587" s="105"/>
      <c r="P587" s="112"/>
      <c r="Q587" s="107"/>
      <c r="R587" s="113"/>
      <c r="S587" s="101"/>
      <c r="T587" s="102"/>
      <c r="U587" s="102"/>
      <c r="V587" s="105"/>
      <c r="W587" s="105"/>
      <c r="X587" s="105"/>
      <c r="Y587" s="106"/>
      <c r="Z587" s="105"/>
      <c r="BI587" s="105"/>
      <c r="BJ587" s="105"/>
      <c r="BK587" s="105"/>
      <c r="BL587" s="105"/>
    </row>
    <row r="588" spans="3:64">
      <c r="C588" s="45"/>
      <c r="D588" s="53"/>
      <c r="E588" s="54"/>
      <c r="F588" s="54"/>
      <c r="G588" s="53"/>
      <c r="H588" s="53"/>
      <c r="I588" s="53"/>
      <c r="J588" s="53"/>
      <c r="K588" s="53"/>
      <c r="L588" s="54"/>
      <c r="M588" s="110"/>
      <c r="N588" s="110"/>
      <c r="O588" s="105"/>
      <c r="P588" s="112"/>
      <c r="Q588" s="107"/>
      <c r="R588" s="113"/>
      <c r="S588" s="101"/>
      <c r="T588" s="102"/>
      <c r="U588" s="102"/>
      <c r="V588" s="105"/>
      <c r="W588" s="105"/>
      <c r="X588" s="105"/>
      <c r="Y588" s="106"/>
      <c r="Z588" s="105"/>
      <c r="BI588" s="105"/>
      <c r="BJ588" s="105"/>
      <c r="BK588" s="105"/>
      <c r="BL588" s="105"/>
    </row>
    <row r="589" spans="3:64">
      <c r="C589" s="45"/>
      <c r="D589" s="53"/>
      <c r="E589" s="54"/>
      <c r="F589" s="54"/>
      <c r="G589" s="53"/>
      <c r="H589" s="53"/>
      <c r="I589" s="53"/>
      <c r="J589" s="53"/>
      <c r="K589" s="53"/>
      <c r="L589" s="54"/>
      <c r="M589" s="110"/>
      <c r="N589" s="110"/>
      <c r="O589" s="105"/>
      <c r="P589" s="112"/>
      <c r="Q589" s="107"/>
      <c r="R589" s="113"/>
      <c r="S589" s="101"/>
      <c r="T589" s="102"/>
      <c r="U589" s="102"/>
      <c r="V589" s="105"/>
      <c r="W589" s="105"/>
      <c r="X589" s="105"/>
      <c r="Y589" s="106"/>
      <c r="Z589" s="105"/>
      <c r="BI589" s="105"/>
      <c r="BJ589" s="105"/>
      <c r="BK589" s="105"/>
      <c r="BL589" s="105"/>
    </row>
    <row r="590" spans="3:64">
      <c r="C590" s="45"/>
      <c r="D590" s="53"/>
      <c r="E590" s="54"/>
      <c r="F590" s="54"/>
      <c r="G590" s="53"/>
      <c r="H590" s="53"/>
      <c r="I590" s="53"/>
      <c r="J590" s="53"/>
      <c r="K590" s="53"/>
      <c r="L590" s="54"/>
      <c r="M590" s="110"/>
      <c r="N590" s="110"/>
      <c r="O590" s="105"/>
      <c r="P590" s="112"/>
      <c r="Q590" s="107"/>
      <c r="R590" s="113"/>
      <c r="S590" s="101"/>
      <c r="T590" s="102"/>
      <c r="U590" s="102"/>
      <c r="V590" s="105"/>
      <c r="W590" s="105"/>
      <c r="X590" s="105"/>
      <c r="Y590" s="106"/>
      <c r="Z590" s="105"/>
      <c r="BI590" s="105"/>
      <c r="BJ590" s="105"/>
      <c r="BK590" s="105"/>
      <c r="BL590" s="105"/>
    </row>
    <row r="591" spans="3:64">
      <c r="C591" s="45"/>
      <c r="D591" s="53"/>
      <c r="E591" s="54"/>
      <c r="F591" s="54"/>
      <c r="G591" s="53"/>
      <c r="H591" s="53"/>
      <c r="I591" s="53"/>
      <c r="J591" s="53"/>
      <c r="K591" s="53"/>
      <c r="L591" s="54"/>
      <c r="M591" s="110"/>
      <c r="N591" s="110"/>
      <c r="O591" s="105"/>
      <c r="P591" s="112"/>
      <c r="Q591" s="107"/>
      <c r="R591" s="113"/>
      <c r="S591" s="101"/>
      <c r="T591" s="102"/>
      <c r="U591" s="102"/>
      <c r="V591" s="105"/>
      <c r="W591" s="105"/>
      <c r="X591" s="105"/>
      <c r="Y591" s="106"/>
      <c r="Z591" s="105"/>
      <c r="BI591" s="105"/>
      <c r="BJ591" s="105"/>
      <c r="BK591" s="105"/>
      <c r="BL591" s="105"/>
    </row>
    <row r="592" spans="3:64">
      <c r="C592" s="45"/>
      <c r="D592" s="53"/>
      <c r="E592" s="54"/>
      <c r="F592" s="54"/>
      <c r="G592" s="53"/>
      <c r="H592" s="53"/>
      <c r="I592" s="53"/>
      <c r="J592" s="53"/>
      <c r="K592" s="53"/>
      <c r="L592" s="54"/>
      <c r="M592" s="110"/>
      <c r="N592" s="110"/>
      <c r="O592" s="105"/>
      <c r="P592" s="112"/>
      <c r="Q592" s="107"/>
      <c r="R592" s="113"/>
      <c r="S592" s="101"/>
      <c r="T592" s="102"/>
      <c r="U592" s="102"/>
      <c r="V592" s="105"/>
      <c r="W592" s="105"/>
      <c r="X592" s="105"/>
      <c r="Y592" s="106"/>
      <c r="Z592" s="105"/>
      <c r="BI592" s="105"/>
      <c r="BJ592" s="105"/>
      <c r="BK592" s="105"/>
      <c r="BL592" s="105"/>
    </row>
    <row r="593" spans="3:64">
      <c r="C593" s="45"/>
      <c r="D593" s="53"/>
      <c r="E593" s="54"/>
      <c r="F593" s="54"/>
      <c r="G593" s="53"/>
      <c r="H593" s="53"/>
      <c r="I593" s="53"/>
      <c r="J593" s="53"/>
      <c r="K593" s="53"/>
      <c r="L593" s="54"/>
      <c r="M593" s="110"/>
      <c r="N593" s="110"/>
      <c r="O593" s="105"/>
      <c r="P593" s="112"/>
      <c r="Q593" s="107"/>
      <c r="R593" s="113"/>
      <c r="S593" s="101"/>
      <c r="T593" s="102"/>
      <c r="U593" s="102"/>
      <c r="V593" s="105"/>
      <c r="W593" s="105"/>
      <c r="X593" s="105"/>
      <c r="Y593" s="106"/>
      <c r="Z593" s="105"/>
      <c r="BI593" s="105"/>
      <c r="BJ593" s="105"/>
      <c r="BK593" s="105"/>
      <c r="BL593" s="105"/>
    </row>
    <row r="594" spans="3:64">
      <c r="C594" s="45"/>
      <c r="D594" s="53"/>
      <c r="E594" s="54"/>
      <c r="F594" s="54"/>
      <c r="G594" s="53"/>
      <c r="H594" s="53"/>
      <c r="I594" s="53"/>
      <c r="J594" s="53"/>
      <c r="K594" s="53"/>
      <c r="L594" s="54"/>
      <c r="M594" s="110"/>
      <c r="N594" s="110"/>
      <c r="O594" s="105"/>
      <c r="P594" s="112"/>
      <c r="Q594" s="107"/>
      <c r="R594" s="113"/>
      <c r="S594" s="101"/>
      <c r="T594" s="102"/>
      <c r="U594" s="102"/>
      <c r="V594" s="105"/>
      <c r="W594" s="105"/>
      <c r="X594" s="105"/>
      <c r="Y594" s="106"/>
      <c r="Z594" s="105"/>
      <c r="BI594" s="105"/>
      <c r="BJ594" s="105"/>
      <c r="BK594" s="105"/>
      <c r="BL594" s="105"/>
    </row>
    <row r="595" spans="3:64">
      <c r="C595" s="45"/>
      <c r="D595" s="53"/>
      <c r="E595" s="54"/>
      <c r="F595" s="54"/>
      <c r="G595" s="53"/>
      <c r="H595" s="53"/>
      <c r="I595" s="53"/>
      <c r="J595" s="53"/>
      <c r="K595" s="53"/>
      <c r="L595" s="54"/>
      <c r="M595" s="110"/>
      <c r="N595" s="110"/>
      <c r="O595" s="105"/>
      <c r="P595" s="112"/>
      <c r="Q595" s="107"/>
      <c r="R595" s="113"/>
      <c r="S595" s="101"/>
      <c r="T595" s="102"/>
      <c r="U595" s="102"/>
      <c r="V595" s="105"/>
      <c r="W595" s="105"/>
      <c r="X595" s="105"/>
      <c r="Y595" s="106"/>
      <c r="Z595" s="105"/>
      <c r="BI595" s="105"/>
      <c r="BJ595" s="105"/>
      <c r="BK595" s="105"/>
      <c r="BL595" s="105"/>
    </row>
    <row r="596" spans="3:64">
      <c r="C596" s="45"/>
      <c r="D596" s="53"/>
      <c r="E596" s="54"/>
      <c r="F596" s="54"/>
      <c r="G596" s="53"/>
      <c r="H596" s="53"/>
      <c r="I596" s="53"/>
      <c r="J596" s="53"/>
      <c r="K596" s="53"/>
      <c r="L596" s="54"/>
      <c r="M596" s="110"/>
      <c r="N596" s="110"/>
      <c r="O596" s="105"/>
      <c r="P596" s="112"/>
      <c r="Q596" s="107"/>
      <c r="R596" s="113"/>
      <c r="S596" s="101"/>
      <c r="T596" s="102"/>
      <c r="U596" s="102"/>
      <c r="V596" s="105"/>
      <c r="W596" s="105"/>
      <c r="X596" s="105"/>
      <c r="Y596" s="106"/>
      <c r="Z596" s="105"/>
      <c r="BI596" s="105"/>
      <c r="BJ596" s="105"/>
      <c r="BK596" s="105"/>
      <c r="BL596" s="105"/>
    </row>
    <row r="597" spans="3:64">
      <c r="C597" s="45"/>
      <c r="D597" s="53"/>
      <c r="E597" s="54"/>
      <c r="F597" s="54"/>
      <c r="G597" s="53"/>
      <c r="H597" s="53"/>
      <c r="I597" s="53"/>
      <c r="J597" s="53"/>
      <c r="K597" s="53"/>
      <c r="L597" s="54"/>
      <c r="M597" s="110"/>
      <c r="N597" s="110"/>
      <c r="O597" s="105"/>
      <c r="P597" s="112"/>
      <c r="Q597" s="107"/>
      <c r="R597" s="113"/>
      <c r="S597" s="101"/>
      <c r="T597" s="102"/>
      <c r="U597" s="102"/>
      <c r="V597" s="105"/>
      <c r="W597" s="105"/>
      <c r="X597" s="105"/>
      <c r="Y597" s="106"/>
      <c r="Z597" s="105"/>
      <c r="BI597" s="105"/>
      <c r="BJ597" s="105"/>
      <c r="BK597" s="105"/>
      <c r="BL597" s="105"/>
    </row>
    <row r="598" spans="3:64">
      <c r="C598" s="45"/>
      <c r="D598" s="53"/>
      <c r="E598" s="54"/>
      <c r="F598" s="54"/>
      <c r="G598" s="53"/>
      <c r="H598" s="53"/>
      <c r="I598" s="53"/>
      <c r="J598" s="53"/>
      <c r="K598" s="53"/>
      <c r="L598" s="54"/>
      <c r="M598" s="110"/>
      <c r="N598" s="110"/>
      <c r="O598" s="105"/>
      <c r="P598" s="112"/>
      <c r="Q598" s="107"/>
      <c r="R598" s="113"/>
      <c r="S598" s="101"/>
      <c r="T598" s="102"/>
      <c r="U598" s="102"/>
      <c r="V598" s="105"/>
      <c r="W598" s="105"/>
      <c r="X598" s="105"/>
      <c r="Y598" s="106"/>
      <c r="Z598" s="105"/>
      <c r="BI598" s="105"/>
      <c r="BJ598" s="105"/>
      <c r="BK598" s="105"/>
      <c r="BL598" s="105"/>
    </row>
    <row r="599" spans="3:64">
      <c r="C599" s="45"/>
      <c r="D599" s="53"/>
      <c r="E599" s="54"/>
      <c r="F599" s="54"/>
      <c r="G599" s="53"/>
      <c r="H599" s="53"/>
      <c r="I599" s="53"/>
      <c r="J599" s="53"/>
      <c r="K599" s="53"/>
      <c r="L599" s="54"/>
      <c r="M599" s="110"/>
      <c r="N599" s="110"/>
      <c r="O599" s="105"/>
      <c r="P599" s="112"/>
      <c r="Q599" s="107"/>
      <c r="R599" s="113"/>
      <c r="S599" s="101"/>
      <c r="T599" s="102"/>
      <c r="U599" s="102"/>
      <c r="V599" s="105"/>
      <c r="W599" s="105"/>
      <c r="X599" s="105"/>
      <c r="Y599" s="106"/>
      <c r="Z599" s="105"/>
      <c r="BI599" s="105"/>
      <c r="BJ599" s="105"/>
      <c r="BK599" s="105"/>
      <c r="BL599" s="105"/>
    </row>
    <row r="600" spans="3:64">
      <c r="C600" s="45"/>
      <c r="D600" s="53"/>
      <c r="E600" s="54"/>
      <c r="F600" s="54"/>
      <c r="G600" s="53"/>
      <c r="H600" s="53"/>
      <c r="I600" s="53"/>
      <c r="J600" s="53"/>
      <c r="K600" s="53"/>
      <c r="L600" s="54"/>
      <c r="M600" s="110"/>
      <c r="N600" s="110"/>
      <c r="O600" s="105"/>
      <c r="P600" s="112"/>
      <c r="Q600" s="107"/>
      <c r="R600" s="113"/>
      <c r="S600" s="101"/>
      <c r="T600" s="102"/>
      <c r="U600" s="102"/>
      <c r="V600" s="105"/>
      <c r="W600" s="105"/>
      <c r="X600" s="105"/>
      <c r="Y600" s="106"/>
      <c r="Z600" s="105"/>
      <c r="BI600" s="105"/>
      <c r="BJ600" s="105"/>
      <c r="BK600" s="105"/>
      <c r="BL600" s="105"/>
    </row>
    <row r="601" spans="3:64">
      <c r="C601" s="45"/>
      <c r="D601" s="53"/>
      <c r="E601" s="54"/>
      <c r="F601" s="54"/>
      <c r="G601" s="53"/>
      <c r="H601" s="53"/>
      <c r="I601" s="53"/>
      <c r="J601" s="53"/>
      <c r="K601" s="53"/>
      <c r="L601" s="54"/>
      <c r="M601" s="110"/>
      <c r="N601" s="110"/>
      <c r="O601" s="105"/>
      <c r="P601" s="112"/>
      <c r="Q601" s="107"/>
      <c r="R601" s="113"/>
      <c r="S601" s="101"/>
      <c r="T601" s="102"/>
      <c r="U601" s="102"/>
      <c r="V601" s="105"/>
      <c r="W601" s="105"/>
      <c r="X601" s="105"/>
      <c r="Y601" s="106"/>
      <c r="Z601" s="105"/>
      <c r="BI601" s="105"/>
      <c r="BJ601" s="105"/>
      <c r="BK601" s="105"/>
      <c r="BL601" s="105"/>
    </row>
    <row r="602" spans="3:64">
      <c r="C602" s="45"/>
      <c r="D602" s="53"/>
      <c r="E602" s="54"/>
      <c r="F602" s="54"/>
      <c r="G602" s="53"/>
      <c r="H602" s="53"/>
      <c r="I602" s="53"/>
      <c r="J602" s="53"/>
      <c r="K602" s="53"/>
      <c r="L602" s="54"/>
      <c r="M602" s="110"/>
      <c r="N602" s="110"/>
      <c r="O602" s="105"/>
      <c r="P602" s="112"/>
      <c r="Q602" s="107"/>
      <c r="R602" s="113"/>
      <c r="S602" s="101"/>
      <c r="T602" s="102"/>
      <c r="U602" s="102"/>
      <c r="V602" s="105"/>
      <c r="W602" s="105"/>
      <c r="X602" s="105"/>
      <c r="Y602" s="106"/>
      <c r="Z602" s="105"/>
      <c r="BI602" s="105"/>
      <c r="BJ602" s="105"/>
      <c r="BK602" s="105"/>
      <c r="BL602" s="105"/>
    </row>
    <row r="603" spans="3:64">
      <c r="C603" s="45"/>
      <c r="D603" s="53"/>
      <c r="E603" s="54"/>
      <c r="F603" s="54"/>
      <c r="G603" s="53"/>
      <c r="H603" s="53"/>
      <c r="I603" s="53"/>
      <c r="J603" s="53"/>
      <c r="K603" s="53"/>
      <c r="L603" s="54"/>
      <c r="M603" s="110"/>
      <c r="N603" s="110"/>
      <c r="O603" s="105"/>
      <c r="P603" s="112"/>
      <c r="Q603" s="107"/>
      <c r="R603" s="113"/>
      <c r="S603" s="101"/>
      <c r="T603" s="102"/>
      <c r="U603" s="102"/>
      <c r="V603" s="105"/>
      <c r="W603" s="105"/>
      <c r="X603" s="105"/>
      <c r="Y603" s="106"/>
      <c r="Z603" s="105"/>
      <c r="BI603" s="105"/>
      <c r="BJ603" s="105"/>
      <c r="BK603" s="105"/>
      <c r="BL603" s="105"/>
    </row>
    <row r="604" spans="3:64">
      <c r="C604" s="45"/>
      <c r="D604" s="53"/>
      <c r="E604" s="54"/>
      <c r="F604" s="54"/>
      <c r="G604" s="53"/>
      <c r="H604" s="53"/>
      <c r="I604" s="53"/>
      <c r="J604" s="53"/>
      <c r="K604" s="53"/>
      <c r="L604" s="54"/>
      <c r="M604" s="110"/>
      <c r="N604" s="110"/>
      <c r="O604" s="105"/>
      <c r="P604" s="112"/>
      <c r="Q604" s="107"/>
      <c r="R604" s="113"/>
      <c r="S604" s="101"/>
      <c r="T604" s="102"/>
      <c r="U604" s="102"/>
      <c r="V604" s="105"/>
      <c r="W604" s="105"/>
      <c r="X604" s="105"/>
      <c r="Y604" s="106"/>
      <c r="Z604" s="105"/>
      <c r="BI604" s="105"/>
      <c r="BJ604" s="105"/>
      <c r="BK604" s="105"/>
      <c r="BL604" s="105"/>
    </row>
    <row r="605" spans="3:64">
      <c r="C605" s="45"/>
      <c r="D605" s="53"/>
      <c r="E605" s="54"/>
      <c r="F605" s="54"/>
      <c r="G605" s="53"/>
      <c r="H605" s="53"/>
      <c r="I605" s="53"/>
      <c r="J605" s="53"/>
      <c r="K605" s="53"/>
      <c r="L605" s="54"/>
      <c r="M605" s="110"/>
      <c r="N605" s="110"/>
      <c r="O605" s="105"/>
      <c r="P605" s="112"/>
      <c r="Q605" s="107"/>
      <c r="R605" s="113"/>
      <c r="S605" s="101"/>
      <c r="T605" s="102"/>
      <c r="U605" s="102"/>
      <c r="V605" s="105"/>
      <c r="W605" s="105"/>
      <c r="X605" s="105"/>
      <c r="Y605" s="106"/>
      <c r="Z605" s="105"/>
      <c r="BI605" s="105"/>
      <c r="BJ605" s="105"/>
      <c r="BK605" s="105"/>
      <c r="BL605" s="105"/>
    </row>
    <row r="606" spans="3:64">
      <c r="C606" s="45"/>
      <c r="D606" s="53"/>
      <c r="E606" s="54"/>
      <c r="F606" s="54"/>
      <c r="G606" s="53"/>
      <c r="H606" s="53"/>
      <c r="I606" s="53"/>
      <c r="J606" s="53"/>
      <c r="K606" s="53"/>
      <c r="L606" s="54"/>
      <c r="M606" s="110"/>
      <c r="N606" s="110"/>
      <c r="O606" s="105"/>
      <c r="P606" s="112"/>
      <c r="Q606" s="107"/>
      <c r="R606" s="113"/>
      <c r="S606" s="101"/>
      <c r="T606" s="102"/>
      <c r="U606" s="102"/>
      <c r="V606" s="105"/>
      <c r="W606" s="105"/>
      <c r="X606" s="105"/>
      <c r="Y606" s="106"/>
      <c r="Z606" s="105"/>
      <c r="BI606" s="105"/>
      <c r="BJ606" s="105"/>
      <c r="BK606" s="105"/>
      <c r="BL606" s="105"/>
    </row>
    <row r="607" spans="3:64">
      <c r="C607" s="45"/>
      <c r="D607" s="53"/>
      <c r="E607" s="54"/>
      <c r="F607" s="54"/>
      <c r="G607" s="53"/>
      <c r="H607" s="53"/>
      <c r="I607" s="53"/>
      <c r="J607" s="53"/>
      <c r="K607" s="53"/>
      <c r="L607" s="54"/>
      <c r="M607" s="110"/>
      <c r="N607" s="110"/>
      <c r="O607" s="105"/>
      <c r="P607" s="112"/>
      <c r="Q607" s="107"/>
      <c r="R607" s="113"/>
      <c r="S607" s="101"/>
      <c r="T607" s="102"/>
      <c r="U607" s="102"/>
      <c r="V607" s="105"/>
      <c r="W607" s="105"/>
      <c r="X607" s="105"/>
      <c r="Y607" s="106"/>
      <c r="Z607" s="105"/>
      <c r="BI607" s="105"/>
      <c r="BJ607" s="105"/>
      <c r="BK607" s="105"/>
      <c r="BL607" s="105"/>
    </row>
    <row r="608" spans="3:64">
      <c r="C608" s="45"/>
      <c r="D608" s="53"/>
      <c r="E608" s="54"/>
      <c r="F608" s="54"/>
      <c r="G608" s="53"/>
      <c r="H608" s="53"/>
      <c r="I608" s="53"/>
      <c r="J608" s="53"/>
      <c r="K608" s="53"/>
      <c r="L608" s="54"/>
      <c r="M608" s="110"/>
      <c r="N608" s="110"/>
      <c r="O608" s="105"/>
      <c r="P608" s="112"/>
      <c r="Q608" s="107"/>
      <c r="R608" s="113"/>
      <c r="S608" s="101"/>
      <c r="T608" s="102"/>
      <c r="U608" s="102"/>
      <c r="V608" s="105"/>
      <c r="W608" s="105"/>
      <c r="X608" s="105"/>
      <c r="Y608" s="106"/>
      <c r="Z608" s="105"/>
      <c r="BI608" s="105"/>
      <c r="BJ608" s="105"/>
      <c r="BK608" s="105"/>
      <c r="BL608" s="105"/>
    </row>
    <row r="609" spans="3:64">
      <c r="C609" s="45"/>
      <c r="D609" s="53"/>
      <c r="E609" s="54"/>
      <c r="F609" s="54"/>
      <c r="G609" s="53"/>
      <c r="H609" s="53"/>
      <c r="I609" s="53"/>
      <c r="J609" s="53"/>
      <c r="K609" s="53"/>
      <c r="L609" s="54"/>
      <c r="M609" s="110"/>
      <c r="N609" s="110"/>
      <c r="O609" s="105"/>
      <c r="P609" s="112"/>
      <c r="Q609" s="107"/>
      <c r="R609" s="113"/>
      <c r="S609" s="101"/>
      <c r="T609" s="102"/>
      <c r="U609" s="102"/>
      <c r="V609" s="105"/>
      <c r="W609" s="105"/>
      <c r="X609" s="105"/>
      <c r="Y609" s="106"/>
      <c r="Z609" s="105"/>
      <c r="BI609" s="105"/>
      <c r="BJ609" s="105"/>
      <c r="BK609" s="105"/>
      <c r="BL609" s="105"/>
    </row>
    <row r="610" spans="3:64">
      <c r="C610" s="45"/>
      <c r="D610" s="53"/>
      <c r="E610" s="54"/>
      <c r="F610" s="54"/>
      <c r="G610" s="53"/>
      <c r="H610" s="53"/>
      <c r="I610" s="53"/>
      <c r="J610" s="53"/>
      <c r="K610" s="53"/>
      <c r="L610" s="54"/>
      <c r="M610" s="110"/>
      <c r="N610" s="110"/>
      <c r="O610" s="105"/>
      <c r="P610" s="112"/>
      <c r="Q610" s="107"/>
      <c r="R610" s="113"/>
      <c r="S610" s="101"/>
      <c r="T610" s="102"/>
      <c r="U610" s="102"/>
      <c r="V610" s="105"/>
      <c r="W610" s="105"/>
      <c r="X610" s="105"/>
      <c r="Y610" s="106"/>
      <c r="Z610" s="105"/>
      <c r="BI610" s="105"/>
      <c r="BJ610" s="105"/>
      <c r="BK610" s="105"/>
      <c r="BL610" s="105"/>
    </row>
    <row r="611" spans="3:64">
      <c r="C611" s="45"/>
      <c r="D611" s="53"/>
      <c r="E611" s="54"/>
      <c r="F611" s="54"/>
      <c r="G611" s="53"/>
      <c r="H611" s="53"/>
      <c r="I611" s="53"/>
      <c r="J611" s="53"/>
      <c r="K611" s="53"/>
      <c r="L611" s="54"/>
      <c r="M611" s="110"/>
      <c r="N611" s="110"/>
      <c r="O611" s="105"/>
      <c r="P611" s="112"/>
      <c r="Q611" s="107"/>
      <c r="R611" s="113"/>
      <c r="S611" s="101"/>
      <c r="T611" s="102"/>
      <c r="U611" s="102"/>
      <c r="V611" s="105"/>
      <c r="W611" s="105"/>
      <c r="X611" s="105"/>
      <c r="Y611" s="106"/>
      <c r="Z611" s="105"/>
      <c r="BI611" s="105"/>
      <c r="BJ611" s="105"/>
      <c r="BK611" s="105"/>
      <c r="BL611" s="105"/>
    </row>
    <row r="612" spans="3:64">
      <c r="C612" s="45"/>
      <c r="D612" s="53"/>
      <c r="E612" s="54"/>
      <c r="F612" s="54"/>
      <c r="G612" s="53"/>
      <c r="H612" s="53"/>
      <c r="I612" s="53"/>
      <c r="J612" s="53"/>
      <c r="K612" s="53"/>
      <c r="L612" s="54"/>
      <c r="M612" s="110"/>
      <c r="N612" s="110"/>
      <c r="O612" s="105"/>
      <c r="P612" s="112"/>
      <c r="Q612" s="107"/>
      <c r="R612" s="113"/>
      <c r="S612" s="101"/>
      <c r="T612" s="102"/>
      <c r="U612" s="102"/>
      <c r="V612" s="105"/>
      <c r="W612" s="105"/>
      <c r="X612" s="105"/>
      <c r="Y612" s="106"/>
      <c r="Z612" s="105"/>
      <c r="BI612" s="105"/>
      <c r="BJ612" s="105"/>
      <c r="BK612" s="105"/>
      <c r="BL612" s="105"/>
    </row>
    <row r="613" spans="3:64">
      <c r="C613" s="45"/>
      <c r="D613" s="53"/>
      <c r="E613" s="54"/>
      <c r="F613" s="54"/>
      <c r="G613" s="53"/>
      <c r="H613" s="53"/>
      <c r="I613" s="53"/>
      <c r="J613" s="53"/>
      <c r="K613" s="53"/>
      <c r="L613" s="54"/>
      <c r="M613" s="110"/>
      <c r="N613" s="110"/>
      <c r="O613" s="105"/>
      <c r="P613" s="112"/>
      <c r="Q613" s="107"/>
      <c r="R613" s="113"/>
      <c r="S613" s="101"/>
      <c r="T613" s="102"/>
      <c r="U613" s="102"/>
      <c r="V613" s="105"/>
      <c r="W613" s="105"/>
      <c r="X613" s="105"/>
      <c r="Y613" s="106"/>
      <c r="Z613" s="105"/>
      <c r="BI613" s="105"/>
      <c r="BJ613" s="105"/>
      <c r="BK613" s="105"/>
      <c r="BL613" s="105"/>
    </row>
    <row r="614" spans="3:64">
      <c r="C614" s="45"/>
      <c r="D614" s="53"/>
      <c r="E614" s="54"/>
      <c r="F614" s="54"/>
      <c r="G614" s="53"/>
      <c r="H614" s="53"/>
      <c r="I614" s="53"/>
      <c r="J614" s="53"/>
      <c r="K614" s="53"/>
      <c r="L614" s="54"/>
      <c r="M614" s="110"/>
      <c r="N614" s="110"/>
      <c r="O614" s="105"/>
      <c r="P614" s="112"/>
      <c r="Q614" s="107"/>
      <c r="R614" s="113"/>
      <c r="S614" s="101"/>
      <c r="T614" s="102"/>
      <c r="U614" s="102"/>
      <c r="V614" s="105"/>
      <c r="W614" s="105"/>
      <c r="X614" s="105"/>
      <c r="Y614" s="106"/>
      <c r="Z614" s="105"/>
      <c r="BI614" s="105"/>
      <c r="BJ614" s="105"/>
      <c r="BK614" s="105"/>
      <c r="BL614" s="105"/>
    </row>
    <row r="615" spans="3:64">
      <c r="C615" s="45"/>
      <c r="D615" s="53"/>
      <c r="E615" s="54"/>
      <c r="F615" s="54"/>
      <c r="G615" s="53"/>
      <c r="H615" s="53"/>
      <c r="I615" s="53"/>
      <c r="J615" s="53"/>
      <c r="K615" s="53"/>
      <c r="L615" s="54"/>
      <c r="M615" s="110"/>
      <c r="N615" s="110"/>
      <c r="O615" s="105"/>
      <c r="P615" s="112"/>
      <c r="Q615" s="107"/>
      <c r="R615" s="113"/>
      <c r="S615" s="101"/>
      <c r="T615" s="102"/>
      <c r="U615" s="102"/>
      <c r="V615" s="105"/>
      <c r="W615" s="105"/>
      <c r="X615" s="105"/>
      <c r="Y615" s="106"/>
      <c r="Z615" s="105"/>
      <c r="BI615" s="105"/>
      <c r="BJ615" s="105"/>
      <c r="BK615" s="105"/>
      <c r="BL615" s="105"/>
    </row>
    <row r="616" spans="3:64">
      <c r="C616" s="45"/>
      <c r="D616" s="53"/>
      <c r="E616" s="54"/>
      <c r="F616" s="54"/>
      <c r="G616" s="53"/>
      <c r="H616" s="53"/>
      <c r="I616" s="53"/>
      <c r="J616" s="53"/>
      <c r="K616" s="53"/>
      <c r="L616" s="54"/>
      <c r="M616" s="110"/>
      <c r="N616" s="110"/>
      <c r="O616" s="105"/>
      <c r="P616" s="112"/>
      <c r="Q616" s="107"/>
      <c r="R616" s="113"/>
      <c r="S616" s="101"/>
      <c r="T616" s="102"/>
      <c r="U616" s="102"/>
      <c r="V616" s="105"/>
      <c r="W616" s="105"/>
      <c r="X616" s="105"/>
      <c r="Y616" s="106"/>
      <c r="Z616" s="105"/>
      <c r="BI616" s="105"/>
      <c r="BJ616" s="105"/>
      <c r="BK616" s="105"/>
      <c r="BL616" s="105"/>
    </row>
    <row r="617" spans="3:64">
      <c r="C617" s="45"/>
      <c r="D617" s="53"/>
      <c r="E617" s="54"/>
      <c r="F617" s="54"/>
      <c r="G617" s="53"/>
      <c r="H617" s="53"/>
      <c r="I617" s="53"/>
      <c r="J617" s="53"/>
      <c r="K617" s="53"/>
      <c r="L617" s="54"/>
      <c r="M617" s="110"/>
      <c r="N617" s="110"/>
      <c r="O617" s="105"/>
      <c r="P617" s="112"/>
      <c r="Q617" s="107"/>
      <c r="R617" s="113"/>
      <c r="S617" s="101"/>
      <c r="T617" s="102"/>
      <c r="U617" s="102"/>
      <c r="V617" s="105"/>
      <c r="W617" s="105"/>
      <c r="X617" s="105"/>
      <c r="Y617" s="106"/>
      <c r="Z617" s="105"/>
      <c r="BI617" s="105"/>
      <c r="BJ617" s="105"/>
      <c r="BK617" s="105"/>
      <c r="BL617" s="105"/>
    </row>
    <row r="618" spans="3:64">
      <c r="C618" s="45"/>
      <c r="D618" s="53"/>
      <c r="E618" s="54"/>
      <c r="F618" s="54"/>
      <c r="G618" s="53"/>
      <c r="H618" s="53"/>
      <c r="I618" s="53"/>
      <c r="J618" s="53"/>
      <c r="K618" s="53"/>
      <c r="L618" s="54"/>
      <c r="M618" s="110"/>
      <c r="N618" s="110"/>
      <c r="O618" s="105"/>
      <c r="P618" s="112"/>
      <c r="Q618" s="107"/>
      <c r="R618" s="113"/>
      <c r="S618" s="101"/>
      <c r="T618" s="102"/>
      <c r="U618" s="102"/>
      <c r="V618" s="105"/>
      <c r="W618" s="105"/>
      <c r="X618" s="105"/>
      <c r="Y618" s="106"/>
      <c r="Z618" s="105"/>
      <c r="BI618" s="105"/>
      <c r="BJ618" s="105"/>
      <c r="BK618" s="105"/>
      <c r="BL618" s="105"/>
    </row>
    <row r="619" spans="3:64">
      <c r="C619" s="45"/>
      <c r="D619" s="53"/>
      <c r="E619" s="54"/>
      <c r="F619" s="54"/>
      <c r="G619" s="53"/>
      <c r="H619" s="53"/>
      <c r="I619" s="53"/>
      <c r="J619" s="53"/>
      <c r="K619" s="53"/>
      <c r="L619" s="54"/>
      <c r="M619" s="110"/>
      <c r="N619" s="110"/>
      <c r="O619" s="105"/>
      <c r="P619" s="112"/>
      <c r="Q619" s="107"/>
      <c r="R619" s="113"/>
      <c r="S619" s="101"/>
      <c r="T619" s="102"/>
      <c r="U619" s="102"/>
      <c r="V619" s="105"/>
      <c r="W619" s="105"/>
      <c r="X619" s="105"/>
      <c r="Y619" s="106"/>
      <c r="Z619" s="105"/>
      <c r="BI619" s="105"/>
      <c r="BJ619" s="105"/>
      <c r="BK619" s="105"/>
      <c r="BL619" s="105"/>
    </row>
    <row r="620" spans="3:64">
      <c r="C620" s="45"/>
      <c r="D620" s="53"/>
      <c r="E620" s="54"/>
      <c r="F620" s="54"/>
      <c r="G620" s="53"/>
      <c r="H620" s="53"/>
      <c r="I620" s="53"/>
      <c r="J620" s="53"/>
      <c r="K620" s="53"/>
      <c r="L620" s="54"/>
      <c r="M620" s="110"/>
      <c r="N620" s="110"/>
      <c r="O620" s="105"/>
      <c r="P620" s="112"/>
      <c r="Q620" s="107"/>
      <c r="R620" s="113"/>
      <c r="S620" s="101"/>
      <c r="T620" s="102"/>
      <c r="U620" s="102"/>
      <c r="V620" s="105"/>
      <c r="W620" s="105"/>
      <c r="X620" s="105"/>
      <c r="Y620" s="106"/>
      <c r="Z620" s="105"/>
      <c r="BI620" s="105"/>
      <c r="BJ620" s="105"/>
      <c r="BK620" s="105"/>
      <c r="BL620" s="105"/>
    </row>
    <row r="621" spans="3:64">
      <c r="C621" s="45"/>
      <c r="D621" s="53"/>
      <c r="E621" s="54"/>
      <c r="F621" s="54"/>
      <c r="G621" s="53"/>
      <c r="H621" s="53"/>
      <c r="I621" s="53"/>
      <c r="J621" s="53"/>
      <c r="K621" s="53"/>
      <c r="L621" s="54"/>
      <c r="M621" s="110"/>
      <c r="N621" s="110"/>
      <c r="O621" s="105"/>
      <c r="P621" s="112"/>
      <c r="Q621" s="107"/>
      <c r="R621" s="113"/>
      <c r="S621" s="101"/>
      <c r="T621" s="102"/>
      <c r="U621" s="102"/>
      <c r="V621" s="105"/>
      <c r="W621" s="105"/>
      <c r="X621" s="105"/>
      <c r="Y621" s="106"/>
      <c r="Z621" s="105"/>
      <c r="BI621" s="105"/>
      <c r="BJ621" s="105"/>
      <c r="BK621" s="105"/>
      <c r="BL621" s="105"/>
    </row>
    <row r="622" spans="3:64">
      <c r="C622" s="45"/>
      <c r="D622" s="53"/>
      <c r="E622" s="54"/>
      <c r="F622" s="54"/>
      <c r="G622" s="53"/>
      <c r="H622" s="53"/>
      <c r="I622" s="53"/>
      <c r="J622" s="53"/>
      <c r="K622" s="53"/>
      <c r="L622" s="54"/>
      <c r="M622" s="110"/>
      <c r="N622" s="110"/>
      <c r="O622" s="105"/>
      <c r="P622" s="112"/>
      <c r="Q622" s="107"/>
      <c r="R622" s="113"/>
      <c r="S622" s="101"/>
      <c r="T622" s="102"/>
      <c r="U622" s="102"/>
      <c r="V622" s="105"/>
      <c r="W622" s="105"/>
      <c r="X622" s="105"/>
      <c r="Y622" s="106"/>
      <c r="Z622" s="105"/>
      <c r="BI622" s="105"/>
      <c r="BJ622" s="105"/>
      <c r="BK622" s="105"/>
      <c r="BL622" s="105"/>
    </row>
    <row r="623" spans="3:64">
      <c r="C623" s="45"/>
      <c r="D623" s="53"/>
      <c r="E623" s="54"/>
      <c r="F623" s="54"/>
      <c r="G623" s="53"/>
      <c r="H623" s="53"/>
      <c r="I623" s="53"/>
      <c r="J623" s="53"/>
      <c r="K623" s="53"/>
      <c r="L623" s="54"/>
      <c r="M623" s="110"/>
      <c r="N623" s="110"/>
      <c r="O623" s="105"/>
      <c r="P623" s="112"/>
      <c r="Q623" s="107"/>
      <c r="R623" s="113"/>
      <c r="S623" s="101"/>
      <c r="T623" s="102"/>
      <c r="U623" s="102"/>
      <c r="V623" s="105"/>
      <c r="W623" s="105"/>
      <c r="X623" s="105"/>
      <c r="Y623" s="106"/>
      <c r="Z623" s="105"/>
      <c r="BI623" s="105"/>
      <c r="BJ623" s="105"/>
      <c r="BK623" s="105"/>
      <c r="BL623" s="105"/>
    </row>
    <row r="624" spans="3:64">
      <c r="C624" s="45"/>
      <c r="D624" s="53"/>
      <c r="E624" s="54"/>
      <c r="F624" s="54"/>
      <c r="G624" s="53"/>
      <c r="H624" s="53"/>
      <c r="I624" s="53"/>
      <c r="J624" s="53"/>
      <c r="K624" s="53"/>
      <c r="L624" s="54"/>
      <c r="M624" s="110"/>
      <c r="N624" s="110"/>
      <c r="O624" s="105"/>
      <c r="P624" s="112"/>
      <c r="Q624" s="107"/>
      <c r="R624" s="113"/>
      <c r="S624" s="101"/>
      <c r="T624" s="102"/>
      <c r="U624" s="102"/>
      <c r="V624" s="105"/>
      <c r="W624" s="105"/>
      <c r="X624" s="105"/>
      <c r="Y624" s="106"/>
      <c r="Z624" s="105"/>
      <c r="BI624" s="105"/>
      <c r="BJ624" s="105"/>
      <c r="BK624" s="105"/>
      <c r="BL624" s="105"/>
    </row>
    <row r="625" spans="3:64">
      <c r="C625" s="45"/>
      <c r="D625" s="53"/>
      <c r="E625" s="54"/>
      <c r="F625" s="54"/>
      <c r="G625" s="53"/>
      <c r="H625" s="53"/>
      <c r="I625" s="53"/>
      <c r="J625" s="53"/>
      <c r="K625" s="53"/>
      <c r="L625" s="54"/>
      <c r="M625" s="110"/>
      <c r="N625" s="110"/>
      <c r="O625" s="105"/>
      <c r="P625" s="112"/>
      <c r="Q625" s="107"/>
      <c r="R625" s="113"/>
      <c r="S625" s="101"/>
      <c r="T625" s="102"/>
      <c r="U625" s="102"/>
      <c r="V625" s="105"/>
      <c r="W625" s="105"/>
      <c r="X625" s="105"/>
      <c r="Y625" s="106"/>
      <c r="Z625" s="105"/>
      <c r="BI625" s="105"/>
      <c r="BJ625" s="105"/>
      <c r="BK625" s="105"/>
      <c r="BL625" s="105"/>
    </row>
    <row r="626" spans="3:64">
      <c r="C626" s="45"/>
      <c r="D626" s="53"/>
      <c r="E626" s="54"/>
      <c r="F626" s="54"/>
      <c r="G626" s="53"/>
      <c r="H626" s="53"/>
      <c r="I626" s="53"/>
      <c r="J626" s="53"/>
      <c r="K626" s="53"/>
      <c r="L626" s="54"/>
      <c r="M626" s="110"/>
      <c r="N626" s="110"/>
      <c r="O626" s="105"/>
      <c r="P626" s="112"/>
      <c r="Q626" s="107"/>
      <c r="R626" s="113"/>
      <c r="S626" s="101"/>
      <c r="T626" s="102"/>
      <c r="U626" s="102"/>
      <c r="V626" s="105"/>
      <c r="W626" s="105"/>
      <c r="X626" s="105"/>
      <c r="Y626" s="106"/>
      <c r="Z626" s="105"/>
      <c r="BI626" s="105"/>
      <c r="BJ626" s="105"/>
      <c r="BK626" s="105"/>
      <c r="BL626" s="105"/>
    </row>
    <row r="627" spans="3:64">
      <c r="C627" s="45"/>
      <c r="D627" s="53"/>
      <c r="E627" s="54"/>
      <c r="F627" s="54"/>
      <c r="G627" s="53"/>
      <c r="H627" s="53"/>
      <c r="I627" s="53"/>
      <c r="J627" s="53"/>
      <c r="K627" s="53"/>
      <c r="L627" s="54"/>
      <c r="M627" s="110"/>
      <c r="N627" s="110"/>
      <c r="O627" s="105"/>
      <c r="P627" s="112"/>
      <c r="Q627" s="107"/>
      <c r="R627" s="113"/>
      <c r="S627" s="101"/>
      <c r="T627" s="102"/>
      <c r="U627" s="102"/>
      <c r="V627" s="105"/>
      <c r="W627" s="105"/>
      <c r="X627" s="105"/>
      <c r="Y627" s="106"/>
      <c r="Z627" s="105"/>
      <c r="BI627" s="105"/>
      <c r="BJ627" s="105"/>
      <c r="BK627" s="105"/>
      <c r="BL627" s="105"/>
    </row>
    <row r="628" spans="3:64">
      <c r="C628" s="45"/>
      <c r="D628" s="53"/>
      <c r="E628" s="54"/>
      <c r="F628" s="54"/>
      <c r="G628" s="53"/>
      <c r="H628" s="53"/>
      <c r="I628" s="53"/>
      <c r="J628" s="53"/>
      <c r="K628" s="53"/>
      <c r="L628" s="54"/>
      <c r="M628" s="110"/>
      <c r="N628" s="110"/>
      <c r="O628" s="105"/>
      <c r="P628" s="112"/>
      <c r="Q628" s="107"/>
      <c r="R628" s="113"/>
      <c r="S628" s="101"/>
      <c r="T628" s="102"/>
      <c r="U628" s="102"/>
      <c r="V628" s="105"/>
      <c r="W628" s="105"/>
      <c r="X628" s="105"/>
      <c r="Y628" s="106"/>
      <c r="Z628" s="105"/>
      <c r="BI628" s="105"/>
      <c r="BJ628" s="105"/>
      <c r="BK628" s="105"/>
      <c r="BL628" s="105"/>
    </row>
    <row r="629" spans="3:64">
      <c r="C629" s="45"/>
      <c r="D629" s="53"/>
      <c r="E629" s="54"/>
      <c r="F629" s="54"/>
      <c r="G629" s="53"/>
      <c r="H629" s="53"/>
      <c r="I629" s="53"/>
      <c r="J629" s="53"/>
      <c r="K629" s="53"/>
      <c r="L629" s="54"/>
      <c r="M629" s="110"/>
      <c r="N629" s="110"/>
      <c r="O629" s="105"/>
      <c r="P629" s="112"/>
      <c r="Q629" s="107"/>
      <c r="R629" s="113"/>
      <c r="S629" s="101"/>
      <c r="T629" s="102"/>
      <c r="U629" s="102"/>
      <c r="V629" s="105"/>
      <c r="W629" s="105"/>
      <c r="X629" s="105"/>
      <c r="Y629" s="106"/>
      <c r="Z629" s="105"/>
      <c r="BI629" s="105"/>
      <c r="BJ629" s="105"/>
      <c r="BK629" s="105"/>
      <c r="BL629" s="105"/>
    </row>
    <row r="630" spans="3:64">
      <c r="C630" s="45"/>
      <c r="D630" s="53"/>
      <c r="E630" s="54"/>
      <c r="F630" s="54"/>
      <c r="G630" s="53"/>
      <c r="H630" s="53"/>
      <c r="I630" s="53"/>
      <c r="J630" s="53"/>
      <c r="K630" s="53"/>
      <c r="L630" s="54"/>
      <c r="M630" s="110"/>
      <c r="N630" s="110"/>
      <c r="O630" s="105"/>
      <c r="P630" s="112"/>
      <c r="Q630" s="107"/>
      <c r="R630" s="113"/>
      <c r="S630" s="101"/>
      <c r="T630" s="102"/>
      <c r="U630" s="102"/>
      <c r="V630" s="105"/>
      <c r="W630" s="105"/>
      <c r="X630" s="105"/>
      <c r="Y630" s="106"/>
      <c r="Z630" s="105"/>
      <c r="BI630" s="105"/>
      <c r="BJ630" s="105"/>
      <c r="BK630" s="105"/>
      <c r="BL630" s="105"/>
    </row>
    <row r="631" spans="3:64">
      <c r="C631" s="45"/>
      <c r="D631" s="53"/>
      <c r="E631" s="54"/>
      <c r="F631" s="54"/>
      <c r="G631" s="53"/>
      <c r="H631" s="53"/>
      <c r="I631" s="53"/>
      <c r="J631" s="53"/>
      <c r="K631" s="53"/>
      <c r="L631" s="54"/>
      <c r="M631" s="110"/>
      <c r="N631" s="110"/>
      <c r="O631" s="105"/>
      <c r="P631" s="112"/>
      <c r="Q631" s="107"/>
      <c r="R631" s="113"/>
      <c r="S631" s="101"/>
      <c r="T631" s="102"/>
      <c r="U631" s="102"/>
      <c r="V631" s="105"/>
      <c r="W631" s="105"/>
      <c r="X631" s="105"/>
      <c r="Y631" s="106"/>
      <c r="Z631" s="105"/>
      <c r="BI631" s="105"/>
      <c r="BJ631" s="105"/>
      <c r="BK631" s="105"/>
      <c r="BL631" s="105"/>
    </row>
    <row r="632" spans="3:64">
      <c r="C632" s="45"/>
      <c r="D632" s="53"/>
      <c r="E632" s="54"/>
      <c r="F632" s="54"/>
      <c r="G632" s="53"/>
      <c r="H632" s="53"/>
      <c r="I632" s="53"/>
      <c r="J632" s="53"/>
      <c r="K632" s="53"/>
      <c r="L632" s="54"/>
      <c r="M632" s="110"/>
      <c r="N632" s="110"/>
      <c r="O632" s="105"/>
      <c r="P632" s="112"/>
      <c r="Q632" s="107"/>
      <c r="R632" s="113"/>
      <c r="S632" s="101"/>
      <c r="T632" s="102"/>
      <c r="U632" s="102"/>
      <c r="V632" s="105"/>
      <c r="W632" s="105"/>
      <c r="X632" s="105"/>
      <c r="Y632" s="106"/>
      <c r="Z632" s="105"/>
      <c r="BI632" s="105"/>
      <c r="BJ632" s="105"/>
      <c r="BK632" s="105"/>
      <c r="BL632" s="105"/>
    </row>
    <row r="633" spans="3:64">
      <c r="C633" s="45"/>
      <c r="D633" s="53"/>
      <c r="E633" s="54"/>
      <c r="F633" s="54"/>
      <c r="G633" s="53"/>
      <c r="H633" s="53"/>
      <c r="I633" s="53"/>
      <c r="J633" s="53"/>
      <c r="K633" s="53"/>
      <c r="L633" s="54"/>
      <c r="M633" s="110"/>
      <c r="N633" s="110"/>
      <c r="O633" s="105"/>
      <c r="P633" s="112"/>
      <c r="Q633" s="107"/>
      <c r="R633" s="113"/>
      <c r="S633" s="101"/>
      <c r="T633" s="102"/>
      <c r="U633" s="102"/>
      <c r="V633" s="105"/>
      <c r="W633" s="105"/>
      <c r="X633" s="105"/>
      <c r="Y633" s="106"/>
      <c r="Z633" s="105"/>
      <c r="BI633" s="105"/>
      <c r="BJ633" s="105"/>
      <c r="BK633" s="105"/>
      <c r="BL633" s="105"/>
    </row>
    <row r="634" spans="3:64">
      <c r="C634" s="45"/>
      <c r="D634" s="53"/>
      <c r="E634" s="54"/>
      <c r="F634" s="54"/>
      <c r="G634" s="53"/>
      <c r="H634" s="53"/>
      <c r="I634" s="53"/>
      <c r="J634" s="53"/>
      <c r="K634" s="53"/>
      <c r="L634" s="54"/>
      <c r="M634" s="110"/>
      <c r="N634" s="110"/>
      <c r="O634" s="105"/>
      <c r="P634" s="112"/>
      <c r="Q634" s="107"/>
      <c r="R634" s="113"/>
      <c r="S634" s="101"/>
      <c r="T634" s="102"/>
      <c r="U634" s="102"/>
      <c r="V634" s="105"/>
      <c r="W634" s="105"/>
      <c r="X634" s="105"/>
      <c r="Y634" s="106"/>
      <c r="Z634" s="105"/>
      <c r="BI634" s="105"/>
      <c r="BJ634" s="105"/>
      <c r="BK634" s="105"/>
      <c r="BL634" s="105"/>
    </row>
    <row r="635" spans="3:64">
      <c r="C635" s="45"/>
      <c r="D635" s="53"/>
      <c r="E635" s="54"/>
      <c r="F635" s="54"/>
      <c r="G635" s="53"/>
      <c r="H635" s="53"/>
      <c r="I635" s="53"/>
      <c r="J635" s="53"/>
      <c r="K635" s="53"/>
      <c r="L635" s="54"/>
      <c r="M635" s="110"/>
      <c r="N635" s="110"/>
      <c r="O635" s="105"/>
      <c r="P635" s="112"/>
      <c r="Q635" s="107"/>
      <c r="R635" s="113"/>
      <c r="S635" s="101"/>
      <c r="T635" s="102"/>
      <c r="U635" s="102"/>
      <c r="V635" s="105"/>
      <c r="W635" s="105"/>
      <c r="X635" s="105"/>
      <c r="Y635" s="106"/>
      <c r="Z635" s="105"/>
      <c r="BI635" s="105"/>
      <c r="BJ635" s="105"/>
      <c r="BK635" s="105"/>
      <c r="BL635" s="105"/>
    </row>
    <row r="636" spans="3:64">
      <c r="C636" s="45"/>
      <c r="D636" s="53"/>
      <c r="E636" s="54"/>
      <c r="F636" s="54"/>
      <c r="G636" s="53"/>
      <c r="H636" s="53"/>
      <c r="I636" s="53"/>
      <c r="J636" s="53"/>
      <c r="K636" s="53"/>
      <c r="L636" s="54"/>
      <c r="M636" s="110"/>
      <c r="N636" s="110"/>
      <c r="O636" s="105"/>
      <c r="P636" s="112"/>
      <c r="Q636" s="107"/>
      <c r="R636" s="113"/>
      <c r="S636" s="101"/>
      <c r="T636" s="102"/>
      <c r="U636" s="102"/>
      <c r="V636" s="105"/>
      <c r="W636" s="105"/>
      <c r="X636" s="105"/>
      <c r="Y636" s="106"/>
      <c r="Z636" s="105"/>
      <c r="BI636" s="105"/>
      <c r="BJ636" s="105"/>
      <c r="BK636" s="105"/>
      <c r="BL636" s="105"/>
    </row>
    <row r="637" spans="3:64">
      <c r="C637" s="45"/>
      <c r="D637" s="53"/>
      <c r="E637" s="54"/>
      <c r="F637" s="54"/>
      <c r="G637" s="53"/>
      <c r="H637" s="53"/>
      <c r="I637" s="53"/>
      <c r="J637" s="53"/>
      <c r="K637" s="53"/>
      <c r="L637" s="54"/>
      <c r="M637" s="110"/>
      <c r="N637" s="110"/>
      <c r="O637" s="105"/>
      <c r="P637" s="112"/>
      <c r="Q637" s="107"/>
      <c r="R637" s="113"/>
      <c r="S637" s="101"/>
      <c r="T637" s="102"/>
      <c r="U637" s="102"/>
      <c r="V637" s="105"/>
      <c r="W637" s="105"/>
      <c r="X637" s="105"/>
      <c r="Y637" s="106"/>
      <c r="Z637" s="105"/>
      <c r="BI637" s="105"/>
      <c r="BJ637" s="105"/>
      <c r="BK637" s="105"/>
      <c r="BL637" s="105"/>
    </row>
    <row r="638" spans="3:64">
      <c r="C638" s="45"/>
      <c r="D638" s="53"/>
      <c r="E638" s="54"/>
      <c r="F638" s="54"/>
      <c r="G638" s="53"/>
      <c r="H638" s="53"/>
      <c r="I638" s="53"/>
      <c r="J638" s="53"/>
      <c r="K638" s="53"/>
      <c r="L638" s="54"/>
      <c r="M638" s="110"/>
      <c r="N638" s="110"/>
      <c r="O638" s="105"/>
      <c r="P638" s="112"/>
      <c r="Q638" s="107"/>
      <c r="R638" s="113"/>
      <c r="S638" s="101"/>
      <c r="T638" s="102"/>
      <c r="U638" s="102"/>
      <c r="V638" s="105"/>
      <c r="W638" s="105"/>
      <c r="X638" s="105"/>
      <c r="Y638" s="106"/>
      <c r="Z638" s="105"/>
      <c r="BI638" s="105"/>
      <c r="BJ638" s="105"/>
      <c r="BK638" s="105"/>
      <c r="BL638" s="105"/>
    </row>
    <row r="639" spans="3:64">
      <c r="C639" s="45"/>
      <c r="D639" s="53"/>
      <c r="E639" s="54"/>
      <c r="F639" s="54"/>
      <c r="G639" s="53"/>
      <c r="H639" s="53"/>
      <c r="I639" s="53"/>
      <c r="J639" s="53"/>
      <c r="K639" s="53"/>
      <c r="L639" s="54"/>
      <c r="M639" s="110"/>
      <c r="N639" s="110"/>
      <c r="O639" s="105"/>
      <c r="P639" s="112"/>
      <c r="Q639" s="107"/>
      <c r="R639" s="113"/>
      <c r="S639" s="101"/>
      <c r="T639" s="102"/>
      <c r="U639" s="102"/>
      <c r="V639" s="105"/>
      <c r="W639" s="105"/>
      <c r="X639" s="105"/>
      <c r="Y639" s="106"/>
      <c r="Z639" s="105"/>
      <c r="BI639" s="105"/>
      <c r="BJ639" s="105"/>
      <c r="BK639" s="105"/>
      <c r="BL639" s="105"/>
    </row>
    <row r="640" spans="3:64">
      <c r="C640" s="45"/>
      <c r="D640" s="53"/>
      <c r="E640" s="54"/>
      <c r="F640" s="54"/>
      <c r="G640" s="53"/>
      <c r="H640" s="53"/>
      <c r="I640" s="53"/>
      <c r="J640" s="53"/>
      <c r="K640" s="53"/>
      <c r="L640" s="54"/>
      <c r="M640" s="110"/>
      <c r="N640" s="110"/>
      <c r="O640" s="105"/>
      <c r="P640" s="112"/>
      <c r="Q640" s="107"/>
      <c r="R640" s="113"/>
      <c r="S640" s="101"/>
      <c r="T640" s="102"/>
      <c r="U640" s="102"/>
      <c r="V640" s="105"/>
      <c r="W640" s="105"/>
      <c r="X640" s="105"/>
      <c r="Y640" s="106"/>
      <c r="Z640" s="105"/>
      <c r="BI640" s="105"/>
      <c r="BJ640" s="105"/>
      <c r="BK640" s="105"/>
      <c r="BL640" s="105"/>
    </row>
    <row r="641" spans="3:64">
      <c r="C641" s="45"/>
      <c r="D641" s="53"/>
      <c r="E641" s="54"/>
      <c r="F641" s="54"/>
      <c r="G641" s="53"/>
      <c r="H641" s="53"/>
      <c r="I641" s="53"/>
      <c r="J641" s="53"/>
      <c r="K641" s="53"/>
      <c r="L641" s="54"/>
      <c r="M641" s="110"/>
      <c r="N641" s="110"/>
      <c r="O641" s="105"/>
      <c r="P641" s="112"/>
      <c r="Q641" s="107"/>
      <c r="R641" s="113"/>
      <c r="S641" s="101"/>
      <c r="T641" s="102"/>
      <c r="U641" s="102"/>
      <c r="V641" s="105"/>
      <c r="W641" s="105"/>
      <c r="X641" s="105"/>
      <c r="Y641" s="106"/>
      <c r="Z641" s="105"/>
      <c r="BI641" s="105"/>
      <c r="BJ641" s="105"/>
      <c r="BK641" s="105"/>
      <c r="BL641" s="105"/>
    </row>
    <row r="642" spans="3:64">
      <c r="C642" s="45"/>
      <c r="D642" s="53"/>
      <c r="E642" s="54"/>
      <c r="F642" s="54"/>
      <c r="G642" s="53"/>
      <c r="H642" s="53"/>
      <c r="I642" s="53"/>
      <c r="J642" s="53"/>
      <c r="K642" s="53"/>
      <c r="L642" s="54"/>
      <c r="M642" s="110"/>
      <c r="N642" s="110"/>
      <c r="O642" s="105"/>
      <c r="P642" s="112"/>
      <c r="Q642" s="107"/>
      <c r="R642" s="113"/>
      <c r="S642" s="101"/>
      <c r="T642" s="102"/>
      <c r="U642" s="102"/>
      <c r="V642" s="105"/>
      <c r="W642" s="105"/>
      <c r="X642" s="105"/>
      <c r="Y642" s="106"/>
      <c r="Z642" s="105"/>
      <c r="BI642" s="105"/>
      <c r="BJ642" s="105"/>
      <c r="BK642" s="105"/>
      <c r="BL642" s="105"/>
    </row>
    <row r="643" spans="3:64">
      <c r="C643" s="45"/>
      <c r="D643" s="53"/>
      <c r="E643" s="54"/>
      <c r="F643" s="54"/>
      <c r="G643" s="53"/>
      <c r="H643" s="53"/>
      <c r="I643" s="53"/>
      <c r="J643" s="53"/>
      <c r="K643" s="53"/>
      <c r="L643" s="54"/>
      <c r="M643" s="110"/>
      <c r="N643" s="110"/>
      <c r="O643" s="105"/>
      <c r="P643" s="112"/>
      <c r="Q643" s="107"/>
      <c r="R643" s="113"/>
      <c r="S643" s="101"/>
      <c r="T643" s="102"/>
      <c r="U643" s="102"/>
      <c r="V643" s="105"/>
      <c r="W643" s="105"/>
      <c r="X643" s="105"/>
      <c r="Y643" s="106"/>
      <c r="Z643" s="105"/>
      <c r="BI643" s="105"/>
      <c r="BJ643" s="105"/>
      <c r="BK643" s="105"/>
      <c r="BL643" s="105"/>
    </row>
    <row r="644" spans="3:64">
      <c r="C644" s="45"/>
      <c r="D644" s="53"/>
      <c r="E644" s="54"/>
      <c r="F644" s="54"/>
      <c r="G644" s="53"/>
      <c r="H644" s="53"/>
      <c r="I644" s="53"/>
      <c r="J644" s="53"/>
      <c r="K644" s="53"/>
      <c r="L644" s="54"/>
      <c r="M644" s="110"/>
      <c r="N644" s="110"/>
      <c r="O644" s="105"/>
      <c r="P644" s="112"/>
      <c r="Q644" s="107"/>
      <c r="R644" s="113"/>
      <c r="S644" s="101"/>
      <c r="T644" s="102"/>
      <c r="U644" s="102"/>
      <c r="V644" s="105"/>
      <c r="W644" s="105"/>
      <c r="X644" s="105"/>
      <c r="Y644" s="106"/>
      <c r="Z644" s="105"/>
      <c r="BI644" s="105"/>
      <c r="BJ644" s="105"/>
      <c r="BK644" s="105"/>
      <c r="BL644" s="105"/>
    </row>
    <row r="645" spans="3:64">
      <c r="C645" s="45"/>
      <c r="D645" s="53"/>
      <c r="E645" s="54"/>
      <c r="F645" s="54"/>
      <c r="G645" s="53"/>
      <c r="H645" s="53"/>
      <c r="I645" s="53"/>
      <c r="J645" s="53"/>
      <c r="K645" s="53"/>
      <c r="L645" s="54"/>
      <c r="M645" s="110"/>
      <c r="N645" s="110"/>
      <c r="O645" s="105"/>
      <c r="P645" s="112"/>
      <c r="Q645" s="107"/>
      <c r="R645" s="113"/>
      <c r="S645" s="101"/>
      <c r="T645" s="102"/>
      <c r="U645" s="102"/>
      <c r="V645" s="105"/>
      <c r="W645" s="105"/>
      <c r="X645" s="105"/>
      <c r="Y645" s="106"/>
      <c r="Z645" s="105"/>
      <c r="BI645" s="105"/>
      <c r="BJ645" s="105"/>
      <c r="BK645" s="105"/>
      <c r="BL645" s="105"/>
    </row>
    <row r="646" spans="3:64">
      <c r="C646" s="45"/>
      <c r="D646" s="53"/>
      <c r="E646" s="54"/>
      <c r="F646" s="54"/>
      <c r="G646" s="53"/>
      <c r="H646" s="53"/>
      <c r="I646" s="53"/>
      <c r="J646" s="53"/>
      <c r="K646" s="53"/>
      <c r="L646" s="54"/>
      <c r="M646" s="110"/>
      <c r="N646" s="110"/>
      <c r="O646" s="105"/>
      <c r="P646" s="112"/>
      <c r="Q646" s="107"/>
      <c r="R646" s="113"/>
      <c r="S646" s="101"/>
      <c r="T646" s="102"/>
      <c r="U646" s="102"/>
      <c r="V646" s="105"/>
      <c r="W646" s="105"/>
      <c r="X646" s="105"/>
      <c r="Y646" s="106"/>
      <c r="Z646" s="105"/>
      <c r="BI646" s="105"/>
      <c r="BJ646" s="105"/>
      <c r="BK646" s="105"/>
      <c r="BL646" s="105"/>
    </row>
    <row r="647" spans="3:64">
      <c r="C647" s="45"/>
      <c r="D647" s="53"/>
      <c r="E647" s="54"/>
      <c r="F647" s="54"/>
      <c r="G647" s="53"/>
      <c r="H647" s="53"/>
      <c r="I647" s="53"/>
      <c r="J647" s="53"/>
      <c r="K647" s="53"/>
      <c r="L647" s="54"/>
      <c r="M647" s="110"/>
      <c r="N647" s="110"/>
      <c r="O647" s="105"/>
      <c r="P647" s="112"/>
      <c r="Q647" s="107"/>
      <c r="R647" s="113"/>
      <c r="S647" s="101"/>
      <c r="T647" s="102"/>
      <c r="U647" s="102"/>
      <c r="V647" s="105"/>
      <c r="W647" s="105"/>
      <c r="X647" s="105"/>
      <c r="Y647" s="106"/>
      <c r="Z647" s="105"/>
      <c r="BI647" s="105"/>
      <c r="BJ647" s="105"/>
      <c r="BK647" s="105"/>
      <c r="BL647" s="105"/>
    </row>
    <row r="648" spans="3:64">
      <c r="C648" s="45"/>
      <c r="D648" s="53"/>
      <c r="E648" s="54"/>
      <c r="F648" s="54"/>
      <c r="G648" s="53"/>
      <c r="H648" s="53"/>
      <c r="I648" s="53"/>
      <c r="J648" s="53"/>
      <c r="K648" s="53"/>
      <c r="L648" s="54"/>
      <c r="M648" s="110"/>
      <c r="N648" s="110"/>
      <c r="O648" s="105"/>
      <c r="P648" s="112"/>
      <c r="Q648" s="107"/>
      <c r="R648" s="113"/>
      <c r="S648" s="101"/>
      <c r="T648" s="102"/>
      <c r="U648" s="102"/>
      <c r="V648" s="105"/>
      <c r="W648" s="105"/>
      <c r="X648" s="105"/>
      <c r="Y648" s="106"/>
      <c r="Z648" s="105"/>
      <c r="BI648" s="105"/>
      <c r="BJ648" s="105"/>
      <c r="BK648" s="105"/>
      <c r="BL648" s="105"/>
    </row>
    <row r="649" spans="3:64">
      <c r="C649" s="45"/>
      <c r="D649" s="53"/>
      <c r="E649" s="54"/>
      <c r="F649" s="54"/>
      <c r="G649" s="53"/>
      <c r="H649" s="53"/>
      <c r="I649" s="53"/>
      <c r="J649" s="53"/>
      <c r="K649" s="53"/>
      <c r="L649" s="54"/>
      <c r="M649" s="110"/>
      <c r="N649" s="110"/>
      <c r="O649" s="105"/>
      <c r="P649" s="112"/>
      <c r="Q649" s="107"/>
      <c r="R649" s="113"/>
      <c r="S649" s="101"/>
      <c r="T649" s="102"/>
      <c r="U649" s="102"/>
      <c r="V649" s="105"/>
      <c r="W649" s="105"/>
      <c r="X649" s="105"/>
      <c r="Y649" s="106"/>
      <c r="Z649" s="105"/>
      <c r="BI649" s="105"/>
      <c r="BJ649" s="105"/>
      <c r="BK649" s="105"/>
      <c r="BL649" s="105"/>
    </row>
    <row r="650" spans="3:64">
      <c r="C650" s="45"/>
      <c r="D650" s="53"/>
      <c r="E650" s="54"/>
      <c r="F650" s="54"/>
      <c r="G650" s="53"/>
      <c r="H650" s="53"/>
      <c r="I650" s="53"/>
      <c r="J650" s="53"/>
      <c r="K650" s="53"/>
      <c r="L650" s="54"/>
      <c r="M650" s="110"/>
      <c r="N650" s="110"/>
      <c r="O650" s="105"/>
      <c r="P650" s="112"/>
      <c r="Q650" s="107"/>
      <c r="R650" s="113"/>
      <c r="S650" s="101"/>
      <c r="T650" s="102"/>
      <c r="U650" s="102"/>
      <c r="V650" s="105"/>
      <c r="W650" s="105"/>
      <c r="X650" s="105"/>
      <c r="Y650" s="106"/>
      <c r="Z650" s="105"/>
      <c r="BI650" s="105"/>
      <c r="BJ650" s="105"/>
      <c r="BK650" s="105"/>
      <c r="BL650" s="105"/>
    </row>
    <row r="651" spans="3:64">
      <c r="C651" s="45"/>
      <c r="D651" s="53"/>
      <c r="E651" s="54"/>
      <c r="F651" s="54"/>
      <c r="G651" s="53"/>
      <c r="H651" s="53"/>
      <c r="I651" s="53"/>
      <c r="J651" s="53"/>
      <c r="K651" s="53"/>
      <c r="L651" s="54"/>
      <c r="M651" s="110"/>
      <c r="N651" s="110"/>
      <c r="O651" s="105"/>
      <c r="P651" s="112"/>
      <c r="Q651" s="107"/>
      <c r="R651" s="113"/>
      <c r="S651" s="101"/>
      <c r="T651" s="102"/>
      <c r="U651" s="102"/>
      <c r="V651" s="105"/>
      <c r="W651" s="105"/>
      <c r="X651" s="105"/>
      <c r="Y651" s="106"/>
      <c r="Z651" s="105"/>
      <c r="BI651" s="105"/>
      <c r="BJ651" s="105"/>
      <c r="BK651" s="105"/>
      <c r="BL651" s="105"/>
    </row>
    <row r="652" spans="3:64">
      <c r="C652" s="45"/>
      <c r="D652" s="53"/>
      <c r="E652" s="54"/>
      <c r="F652" s="54"/>
      <c r="G652" s="53"/>
      <c r="H652" s="53"/>
      <c r="I652" s="53"/>
      <c r="J652" s="53"/>
      <c r="K652" s="53"/>
      <c r="L652" s="54"/>
      <c r="M652" s="110"/>
      <c r="N652" s="110"/>
      <c r="O652" s="105"/>
      <c r="P652" s="112"/>
      <c r="Q652" s="107"/>
      <c r="R652" s="113"/>
      <c r="S652" s="101"/>
      <c r="T652" s="102"/>
      <c r="U652" s="102"/>
      <c r="V652" s="105"/>
      <c r="W652" s="105"/>
      <c r="X652" s="105"/>
      <c r="Y652" s="106"/>
      <c r="Z652" s="105"/>
      <c r="BI652" s="105"/>
      <c r="BJ652" s="105"/>
      <c r="BK652" s="105"/>
      <c r="BL652" s="105"/>
    </row>
    <row r="653" spans="3:64">
      <c r="C653" s="45"/>
      <c r="D653" s="53"/>
      <c r="E653" s="54"/>
      <c r="F653" s="54"/>
      <c r="G653" s="53"/>
      <c r="H653" s="53"/>
      <c r="I653" s="53"/>
      <c r="J653" s="53"/>
      <c r="K653" s="53"/>
      <c r="L653" s="54"/>
      <c r="M653" s="110"/>
      <c r="N653" s="110"/>
      <c r="O653" s="105"/>
      <c r="P653" s="112"/>
      <c r="Q653" s="107"/>
      <c r="R653" s="113"/>
      <c r="S653" s="101"/>
      <c r="T653" s="102"/>
      <c r="U653" s="102"/>
      <c r="V653" s="105"/>
      <c r="W653" s="105"/>
      <c r="X653" s="105"/>
      <c r="Y653" s="106"/>
      <c r="Z653" s="105"/>
      <c r="BI653" s="105"/>
      <c r="BJ653" s="105"/>
      <c r="BK653" s="105"/>
      <c r="BL653" s="105"/>
    </row>
    <row r="654" spans="3:64">
      <c r="C654" s="45"/>
      <c r="D654" s="53"/>
      <c r="E654" s="54"/>
      <c r="F654" s="54"/>
      <c r="G654" s="53"/>
      <c r="H654" s="53"/>
      <c r="I654" s="53"/>
      <c r="J654" s="53"/>
      <c r="K654" s="53"/>
      <c r="L654" s="54"/>
      <c r="M654" s="110"/>
      <c r="N654" s="110"/>
      <c r="O654" s="105"/>
      <c r="P654" s="112"/>
      <c r="Q654" s="107"/>
      <c r="R654" s="113"/>
      <c r="S654" s="101"/>
      <c r="T654" s="102"/>
      <c r="U654" s="102"/>
      <c r="V654" s="105"/>
      <c r="W654" s="105"/>
      <c r="X654" s="105"/>
      <c r="Y654" s="106"/>
      <c r="Z654" s="105"/>
      <c r="BI654" s="105"/>
      <c r="BJ654" s="105"/>
      <c r="BK654" s="105"/>
      <c r="BL654" s="105"/>
    </row>
    <row r="655" spans="3:64">
      <c r="C655" s="45"/>
      <c r="D655" s="53"/>
      <c r="E655" s="54"/>
      <c r="F655" s="54"/>
      <c r="G655" s="53"/>
      <c r="H655" s="53"/>
      <c r="I655" s="53"/>
      <c r="J655" s="53"/>
      <c r="K655" s="53"/>
      <c r="L655" s="54"/>
      <c r="M655" s="110"/>
      <c r="N655" s="110"/>
      <c r="O655" s="105"/>
      <c r="P655" s="112"/>
      <c r="Q655" s="107"/>
      <c r="R655" s="113"/>
      <c r="S655" s="101"/>
      <c r="T655" s="102"/>
      <c r="U655" s="102"/>
      <c r="V655" s="105"/>
      <c r="W655" s="105"/>
      <c r="X655" s="105"/>
      <c r="Y655" s="106"/>
      <c r="Z655" s="105"/>
      <c r="BI655" s="105"/>
      <c r="BJ655" s="105"/>
      <c r="BK655" s="105"/>
      <c r="BL655" s="105"/>
    </row>
    <row r="656" spans="3:64">
      <c r="C656" s="45"/>
      <c r="D656" s="53"/>
      <c r="E656" s="54"/>
      <c r="F656" s="54"/>
      <c r="G656" s="53"/>
      <c r="H656" s="53"/>
      <c r="I656" s="53"/>
      <c r="J656" s="53"/>
      <c r="K656" s="53"/>
      <c r="L656" s="54"/>
      <c r="M656" s="110"/>
      <c r="N656" s="110"/>
      <c r="O656" s="105"/>
      <c r="P656" s="112"/>
      <c r="Q656" s="107"/>
      <c r="R656" s="113"/>
      <c r="S656" s="101"/>
      <c r="T656" s="102"/>
      <c r="U656" s="102"/>
      <c r="V656" s="105"/>
      <c r="W656" s="105"/>
      <c r="X656" s="105"/>
      <c r="Y656" s="106"/>
      <c r="Z656" s="105"/>
      <c r="BI656" s="105"/>
      <c r="BJ656" s="105"/>
      <c r="BK656" s="105"/>
      <c r="BL656" s="105"/>
    </row>
    <row r="657" spans="3:64">
      <c r="C657" s="45"/>
      <c r="D657" s="53"/>
      <c r="E657" s="54"/>
      <c r="F657" s="54"/>
      <c r="G657" s="53"/>
      <c r="H657" s="53"/>
      <c r="I657" s="53"/>
      <c r="J657" s="53"/>
      <c r="K657" s="53"/>
      <c r="L657" s="54"/>
      <c r="M657" s="110"/>
      <c r="N657" s="110"/>
      <c r="O657" s="105"/>
      <c r="P657" s="112"/>
      <c r="Q657" s="107"/>
      <c r="R657" s="113"/>
      <c r="S657" s="101"/>
      <c r="T657" s="102"/>
      <c r="U657" s="102"/>
      <c r="V657" s="105"/>
      <c r="W657" s="105"/>
      <c r="X657" s="105"/>
      <c r="Y657" s="106"/>
      <c r="Z657" s="105"/>
      <c r="BI657" s="105"/>
      <c r="BJ657" s="105"/>
      <c r="BK657" s="105"/>
      <c r="BL657" s="105"/>
    </row>
    <row r="658" spans="3:64">
      <c r="C658" s="45"/>
      <c r="D658" s="53"/>
      <c r="E658" s="54"/>
      <c r="F658" s="54"/>
      <c r="G658" s="53"/>
      <c r="H658" s="53"/>
      <c r="I658" s="53"/>
      <c r="J658" s="53"/>
      <c r="K658" s="53"/>
      <c r="L658" s="54"/>
      <c r="M658" s="110"/>
      <c r="N658" s="110"/>
      <c r="O658" s="105"/>
      <c r="P658" s="112"/>
      <c r="Q658" s="107"/>
      <c r="R658" s="113"/>
      <c r="S658" s="101"/>
      <c r="T658" s="102"/>
      <c r="U658" s="102"/>
      <c r="V658" s="105"/>
      <c r="W658" s="105"/>
      <c r="X658" s="105"/>
      <c r="Y658" s="106"/>
      <c r="Z658" s="105"/>
      <c r="BI658" s="105"/>
      <c r="BJ658" s="105"/>
      <c r="BK658" s="105"/>
      <c r="BL658" s="105"/>
    </row>
    <row r="659" spans="3:64">
      <c r="C659" s="45"/>
      <c r="D659" s="53"/>
      <c r="E659" s="54"/>
      <c r="F659" s="54"/>
      <c r="G659" s="53"/>
      <c r="H659" s="53"/>
      <c r="I659" s="53"/>
      <c r="J659" s="53"/>
      <c r="K659" s="53"/>
      <c r="L659" s="54"/>
      <c r="M659" s="110"/>
      <c r="N659" s="110"/>
      <c r="O659" s="105"/>
      <c r="P659" s="112"/>
      <c r="Q659" s="107"/>
      <c r="R659" s="113"/>
      <c r="S659" s="101"/>
      <c r="T659" s="102"/>
      <c r="U659" s="102"/>
      <c r="V659" s="105"/>
      <c r="W659" s="105"/>
      <c r="X659" s="105"/>
      <c r="Y659" s="106"/>
      <c r="Z659" s="105"/>
      <c r="BI659" s="105"/>
      <c r="BJ659" s="105"/>
      <c r="BK659" s="105"/>
      <c r="BL659" s="105"/>
    </row>
    <row r="660" spans="3:64">
      <c r="C660" s="45"/>
      <c r="D660" s="53"/>
      <c r="E660" s="54"/>
      <c r="F660" s="54"/>
      <c r="G660" s="53"/>
      <c r="H660" s="53"/>
      <c r="I660" s="53"/>
      <c r="J660" s="53"/>
      <c r="K660" s="53"/>
      <c r="L660" s="54"/>
      <c r="M660" s="110"/>
      <c r="N660" s="110"/>
      <c r="O660" s="105"/>
      <c r="P660" s="112"/>
      <c r="Q660" s="107"/>
      <c r="R660" s="113"/>
      <c r="S660" s="101"/>
      <c r="T660" s="102"/>
      <c r="U660" s="102"/>
      <c r="V660" s="105"/>
      <c r="W660" s="105"/>
      <c r="X660" s="105"/>
      <c r="Y660" s="106"/>
      <c r="Z660" s="105"/>
      <c r="BI660" s="105"/>
      <c r="BJ660" s="105"/>
      <c r="BK660" s="105"/>
      <c r="BL660" s="105"/>
    </row>
    <row r="661" spans="3:64">
      <c r="C661" s="45"/>
      <c r="D661" s="53"/>
      <c r="E661" s="54"/>
      <c r="F661" s="54"/>
      <c r="G661" s="53"/>
      <c r="H661" s="53"/>
      <c r="I661" s="53"/>
      <c r="J661" s="53"/>
      <c r="K661" s="53"/>
      <c r="L661" s="54"/>
      <c r="M661" s="110"/>
      <c r="N661" s="110"/>
      <c r="O661" s="105"/>
      <c r="P661" s="112"/>
      <c r="Q661" s="107"/>
      <c r="R661" s="113"/>
      <c r="S661" s="101"/>
      <c r="T661" s="102"/>
      <c r="U661" s="102"/>
      <c r="V661" s="105"/>
      <c r="W661" s="105"/>
      <c r="X661" s="105"/>
      <c r="Y661" s="106"/>
      <c r="Z661" s="105"/>
      <c r="BI661" s="105"/>
      <c r="BJ661" s="105"/>
      <c r="BK661" s="105"/>
      <c r="BL661" s="105"/>
    </row>
    <row r="662" spans="3:64">
      <c r="C662" s="45"/>
      <c r="D662" s="53"/>
      <c r="E662" s="54"/>
      <c r="F662" s="54"/>
      <c r="G662" s="53"/>
      <c r="H662" s="53"/>
      <c r="I662" s="53"/>
      <c r="J662" s="53"/>
      <c r="K662" s="53"/>
      <c r="L662" s="54"/>
      <c r="M662" s="110"/>
      <c r="N662" s="110"/>
      <c r="O662" s="105"/>
      <c r="P662" s="112"/>
      <c r="Q662" s="107"/>
      <c r="R662" s="113"/>
      <c r="S662" s="101"/>
      <c r="T662" s="102"/>
      <c r="U662" s="102"/>
      <c r="V662" s="105"/>
      <c r="W662" s="105"/>
      <c r="X662" s="105"/>
      <c r="Y662" s="106"/>
      <c r="Z662" s="105"/>
      <c r="BI662" s="105"/>
      <c r="BJ662" s="105"/>
      <c r="BK662" s="105"/>
      <c r="BL662" s="105"/>
    </row>
    <row r="663" spans="3:64">
      <c r="C663" s="45"/>
      <c r="D663" s="53"/>
      <c r="E663" s="54"/>
      <c r="F663" s="54"/>
      <c r="G663" s="53"/>
      <c r="H663" s="53"/>
      <c r="I663" s="53"/>
      <c r="J663" s="53"/>
      <c r="K663" s="53"/>
      <c r="L663" s="54"/>
      <c r="M663" s="110"/>
      <c r="N663" s="110"/>
      <c r="O663" s="105"/>
      <c r="P663" s="112"/>
      <c r="Q663" s="107"/>
      <c r="R663" s="113"/>
      <c r="S663" s="101"/>
      <c r="T663" s="102"/>
      <c r="U663" s="102"/>
      <c r="V663" s="105"/>
      <c r="W663" s="105"/>
      <c r="X663" s="105"/>
      <c r="Y663" s="106"/>
      <c r="Z663" s="105"/>
      <c r="BI663" s="105"/>
      <c r="BJ663" s="105"/>
      <c r="BK663" s="105"/>
      <c r="BL663" s="105"/>
    </row>
    <row r="664" spans="3:64">
      <c r="C664" s="45"/>
      <c r="D664" s="53"/>
      <c r="E664" s="54"/>
      <c r="F664" s="54"/>
      <c r="G664" s="53"/>
      <c r="H664" s="53"/>
      <c r="I664" s="53"/>
      <c r="J664" s="53"/>
      <c r="K664" s="53"/>
      <c r="L664" s="54"/>
      <c r="M664" s="110"/>
      <c r="N664" s="110"/>
      <c r="O664" s="105"/>
      <c r="P664" s="112"/>
      <c r="Q664" s="107"/>
      <c r="R664" s="113"/>
      <c r="S664" s="101"/>
      <c r="T664" s="102"/>
      <c r="U664" s="102"/>
      <c r="V664" s="105"/>
      <c r="W664" s="105"/>
      <c r="X664" s="105"/>
      <c r="Y664" s="106"/>
      <c r="Z664" s="105"/>
      <c r="BI664" s="105"/>
      <c r="BJ664" s="105"/>
      <c r="BK664" s="105"/>
      <c r="BL664" s="105"/>
    </row>
    <row r="665" spans="3:64">
      <c r="C665" s="45"/>
      <c r="D665" s="53"/>
      <c r="E665" s="54"/>
      <c r="F665" s="54"/>
      <c r="G665" s="53"/>
      <c r="H665" s="53"/>
      <c r="I665" s="53"/>
      <c r="J665" s="53"/>
      <c r="K665" s="53"/>
      <c r="L665" s="54"/>
      <c r="M665" s="110"/>
      <c r="N665" s="110"/>
      <c r="O665" s="105"/>
      <c r="P665" s="112"/>
      <c r="Q665" s="107"/>
      <c r="R665" s="113"/>
      <c r="S665" s="101"/>
      <c r="T665" s="102"/>
      <c r="U665" s="102"/>
      <c r="V665" s="105"/>
      <c r="W665" s="105"/>
      <c r="X665" s="105"/>
      <c r="Y665" s="106"/>
      <c r="Z665" s="105"/>
      <c r="BI665" s="105"/>
      <c r="BJ665" s="105"/>
      <c r="BK665" s="105"/>
      <c r="BL665" s="105"/>
    </row>
    <row r="666" spans="3:64">
      <c r="C666" s="45"/>
      <c r="D666" s="53"/>
      <c r="E666" s="54"/>
      <c r="F666" s="54"/>
      <c r="G666" s="53"/>
      <c r="H666" s="53"/>
      <c r="I666" s="53"/>
      <c r="J666" s="53"/>
      <c r="K666" s="53"/>
      <c r="L666" s="54"/>
      <c r="M666" s="110"/>
      <c r="N666" s="110"/>
      <c r="O666" s="105"/>
      <c r="P666" s="112"/>
      <c r="Q666" s="107"/>
      <c r="R666" s="113"/>
      <c r="S666" s="101"/>
      <c r="T666" s="102"/>
      <c r="U666" s="102"/>
      <c r="V666" s="105"/>
      <c r="W666" s="105"/>
      <c r="X666" s="105"/>
      <c r="Y666" s="106"/>
      <c r="Z666" s="105"/>
      <c r="BI666" s="105"/>
      <c r="BJ666" s="105"/>
      <c r="BK666" s="105"/>
      <c r="BL666" s="105"/>
    </row>
    <row r="667" spans="3:64">
      <c r="C667" s="45"/>
      <c r="D667" s="53"/>
      <c r="E667" s="54"/>
      <c r="F667" s="54"/>
      <c r="G667" s="53"/>
      <c r="H667" s="53"/>
      <c r="I667" s="53"/>
      <c r="J667" s="53"/>
      <c r="K667" s="53"/>
      <c r="L667" s="54"/>
      <c r="M667" s="110"/>
      <c r="N667" s="110"/>
      <c r="O667" s="105"/>
      <c r="P667" s="112"/>
      <c r="Q667" s="107"/>
      <c r="R667" s="113"/>
      <c r="S667" s="101"/>
      <c r="T667" s="102"/>
      <c r="U667" s="102"/>
      <c r="V667" s="105"/>
      <c r="W667" s="105"/>
      <c r="X667" s="105"/>
      <c r="Y667" s="106"/>
      <c r="Z667" s="105"/>
      <c r="BI667" s="105"/>
      <c r="BJ667" s="105"/>
      <c r="BK667" s="105"/>
      <c r="BL667" s="105"/>
    </row>
    <row r="668" spans="3:64">
      <c r="C668" s="45"/>
      <c r="D668" s="53"/>
      <c r="E668" s="54"/>
      <c r="F668" s="54"/>
      <c r="G668" s="53"/>
      <c r="H668" s="53"/>
      <c r="I668" s="53"/>
      <c r="J668" s="53"/>
      <c r="K668" s="53"/>
      <c r="L668" s="54"/>
      <c r="M668" s="110"/>
      <c r="N668" s="110"/>
      <c r="O668" s="105"/>
      <c r="P668" s="112"/>
      <c r="Q668" s="107"/>
      <c r="R668" s="113"/>
      <c r="S668" s="101"/>
      <c r="T668" s="102"/>
      <c r="U668" s="102"/>
      <c r="V668" s="105"/>
      <c r="W668" s="105"/>
      <c r="X668" s="105"/>
      <c r="Y668" s="106"/>
      <c r="Z668" s="105"/>
      <c r="BI668" s="105"/>
      <c r="BJ668" s="105"/>
      <c r="BK668" s="105"/>
      <c r="BL668" s="105"/>
    </row>
    <row r="669" spans="3:64">
      <c r="C669" s="45"/>
      <c r="D669" s="53"/>
      <c r="E669" s="54"/>
      <c r="F669" s="54"/>
      <c r="G669" s="53"/>
      <c r="H669" s="53"/>
      <c r="I669" s="53"/>
      <c r="J669" s="53"/>
      <c r="K669" s="53"/>
      <c r="L669" s="54"/>
      <c r="M669" s="110"/>
      <c r="N669" s="110"/>
      <c r="O669" s="105"/>
      <c r="P669" s="112"/>
      <c r="Q669" s="107"/>
      <c r="R669" s="113"/>
      <c r="S669" s="101"/>
      <c r="T669" s="102"/>
      <c r="U669" s="102"/>
      <c r="V669" s="105"/>
      <c r="W669" s="105"/>
      <c r="X669" s="105"/>
      <c r="Y669" s="106"/>
      <c r="Z669" s="105"/>
      <c r="BI669" s="105"/>
      <c r="BJ669" s="105"/>
      <c r="BK669" s="105"/>
      <c r="BL669" s="105"/>
    </row>
    <row r="670" spans="3:64">
      <c r="C670" s="45"/>
      <c r="D670" s="53"/>
      <c r="E670" s="54"/>
      <c r="F670" s="54"/>
      <c r="G670" s="53"/>
      <c r="H670" s="53"/>
      <c r="I670" s="53"/>
      <c r="J670" s="53"/>
      <c r="K670" s="53"/>
      <c r="L670" s="54"/>
      <c r="M670" s="110"/>
      <c r="N670" s="110"/>
      <c r="O670" s="105"/>
      <c r="P670" s="112"/>
      <c r="Q670" s="107"/>
      <c r="R670" s="113"/>
      <c r="S670" s="101"/>
      <c r="T670" s="102"/>
      <c r="U670" s="102"/>
      <c r="V670" s="105"/>
      <c r="W670" s="105"/>
      <c r="X670" s="105"/>
      <c r="Y670" s="106"/>
      <c r="Z670" s="105"/>
      <c r="BI670" s="105"/>
      <c r="BJ670" s="105"/>
      <c r="BK670" s="105"/>
      <c r="BL670" s="105"/>
    </row>
    <row r="671" spans="3:64">
      <c r="C671" s="45"/>
      <c r="D671" s="53"/>
      <c r="E671" s="54"/>
      <c r="F671" s="54"/>
      <c r="G671" s="53"/>
      <c r="H671" s="53"/>
      <c r="I671" s="53"/>
      <c r="J671" s="53"/>
      <c r="K671" s="53"/>
      <c r="L671" s="54"/>
      <c r="M671" s="110"/>
      <c r="N671" s="110"/>
      <c r="O671" s="105"/>
      <c r="P671" s="112"/>
      <c r="Q671" s="107"/>
      <c r="R671" s="113"/>
      <c r="S671" s="101"/>
      <c r="T671" s="102"/>
      <c r="U671" s="102"/>
      <c r="V671" s="105"/>
      <c r="W671" s="105"/>
      <c r="X671" s="105"/>
      <c r="Y671" s="106"/>
      <c r="Z671" s="105"/>
      <c r="BI671" s="105"/>
      <c r="BJ671" s="105"/>
      <c r="BK671" s="105"/>
      <c r="BL671" s="105"/>
    </row>
    <row r="672" spans="3:64">
      <c r="C672" s="45"/>
      <c r="D672" s="53"/>
      <c r="E672" s="54"/>
      <c r="F672" s="54"/>
      <c r="G672" s="53"/>
      <c r="H672" s="53"/>
      <c r="I672" s="53"/>
      <c r="J672" s="53"/>
      <c r="K672" s="53"/>
      <c r="L672" s="54"/>
      <c r="M672" s="110"/>
      <c r="N672" s="110"/>
      <c r="O672" s="105"/>
      <c r="P672" s="112"/>
      <c r="Q672" s="107"/>
      <c r="R672" s="113"/>
      <c r="S672" s="101"/>
      <c r="T672" s="102"/>
      <c r="U672" s="102"/>
      <c r="V672" s="105"/>
      <c r="W672" s="105"/>
      <c r="X672" s="105"/>
      <c r="Y672" s="106"/>
      <c r="Z672" s="105"/>
      <c r="BI672" s="105"/>
      <c r="BJ672" s="105"/>
      <c r="BK672" s="105"/>
      <c r="BL672" s="105"/>
    </row>
    <row r="673" spans="3:64">
      <c r="C673" s="45"/>
      <c r="D673" s="53"/>
      <c r="E673" s="54"/>
      <c r="F673" s="54"/>
      <c r="G673" s="53"/>
      <c r="H673" s="53"/>
      <c r="I673" s="53"/>
      <c r="J673" s="53"/>
      <c r="K673" s="53"/>
      <c r="L673" s="54"/>
      <c r="M673" s="110"/>
      <c r="N673" s="110"/>
      <c r="O673" s="105"/>
      <c r="P673" s="112"/>
      <c r="Q673" s="107"/>
      <c r="R673" s="113"/>
      <c r="S673" s="101"/>
      <c r="T673" s="102"/>
      <c r="U673" s="102"/>
      <c r="V673" s="105"/>
      <c r="W673" s="105"/>
      <c r="X673" s="105"/>
      <c r="Y673" s="106"/>
      <c r="Z673" s="105"/>
      <c r="BI673" s="105"/>
      <c r="BJ673" s="105"/>
      <c r="BK673" s="105"/>
      <c r="BL673" s="105"/>
    </row>
    <row r="674" spans="3:64">
      <c r="C674" s="45"/>
      <c r="D674" s="53"/>
      <c r="E674" s="54"/>
      <c r="F674" s="54"/>
      <c r="G674" s="53"/>
      <c r="H674" s="53"/>
      <c r="I674" s="53"/>
      <c r="J674" s="53"/>
      <c r="K674" s="53"/>
      <c r="L674" s="54"/>
      <c r="M674" s="110"/>
      <c r="N674" s="110"/>
      <c r="O674" s="105"/>
      <c r="P674" s="112"/>
      <c r="Q674" s="107"/>
      <c r="R674" s="113"/>
      <c r="S674" s="101"/>
      <c r="T674" s="102"/>
      <c r="U674" s="102"/>
      <c r="V674" s="105"/>
      <c r="W674" s="105"/>
      <c r="X674" s="105"/>
      <c r="Y674" s="106"/>
      <c r="Z674" s="105"/>
      <c r="BI674" s="105"/>
      <c r="BJ674" s="105"/>
      <c r="BK674" s="105"/>
      <c r="BL674" s="105"/>
    </row>
    <row r="675" spans="3:64">
      <c r="C675" s="45"/>
      <c r="D675" s="53"/>
      <c r="E675" s="54"/>
      <c r="F675" s="54"/>
      <c r="G675" s="53"/>
      <c r="H675" s="53"/>
      <c r="I675" s="53"/>
      <c r="J675" s="53"/>
      <c r="K675" s="53"/>
      <c r="L675" s="54"/>
      <c r="M675" s="110"/>
      <c r="N675" s="110"/>
      <c r="O675" s="105"/>
      <c r="P675" s="112"/>
      <c r="Q675" s="107"/>
      <c r="R675" s="113"/>
      <c r="S675" s="101"/>
      <c r="T675" s="102"/>
      <c r="U675" s="102"/>
      <c r="V675" s="105"/>
      <c r="W675" s="105"/>
      <c r="X675" s="105"/>
      <c r="Y675" s="106"/>
      <c r="Z675" s="105"/>
      <c r="BI675" s="105"/>
      <c r="BJ675" s="105"/>
      <c r="BK675" s="105"/>
      <c r="BL675" s="105"/>
    </row>
    <row r="676" spans="3:64">
      <c r="C676" s="45"/>
      <c r="D676" s="53"/>
      <c r="E676" s="54"/>
      <c r="F676" s="54"/>
      <c r="G676" s="53"/>
      <c r="H676" s="53"/>
      <c r="I676" s="53"/>
      <c r="J676" s="53"/>
      <c r="K676" s="53"/>
      <c r="L676" s="54"/>
      <c r="M676" s="110"/>
      <c r="N676" s="110"/>
      <c r="O676" s="105"/>
      <c r="P676" s="112"/>
      <c r="Q676" s="107"/>
      <c r="R676" s="113"/>
      <c r="S676" s="101"/>
      <c r="T676" s="102"/>
      <c r="U676" s="102"/>
      <c r="V676" s="105"/>
      <c r="W676" s="105"/>
      <c r="X676" s="105"/>
      <c r="Y676" s="106"/>
      <c r="Z676" s="105"/>
      <c r="BI676" s="105"/>
      <c r="BJ676" s="105"/>
      <c r="BK676" s="105"/>
      <c r="BL676" s="105"/>
    </row>
    <row r="677" spans="3:64">
      <c r="C677" s="45"/>
      <c r="D677" s="53"/>
      <c r="E677" s="54"/>
      <c r="F677" s="54"/>
      <c r="G677" s="53"/>
      <c r="H677" s="53"/>
      <c r="I677" s="53"/>
      <c r="J677" s="53"/>
      <c r="K677" s="53"/>
      <c r="L677" s="54"/>
      <c r="M677" s="110"/>
      <c r="N677" s="110"/>
      <c r="O677" s="105"/>
      <c r="P677" s="112"/>
      <c r="Q677" s="107"/>
      <c r="R677" s="113"/>
      <c r="S677" s="101"/>
      <c r="T677" s="102"/>
      <c r="U677" s="102"/>
      <c r="V677" s="105"/>
      <c r="W677" s="105"/>
      <c r="X677" s="105"/>
      <c r="Y677" s="106"/>
      <c r="Z677" s="105"/>
      <c r="BI677" s="105"/>
      <c r="BJ677" s="105"/>
      <c r="BK677" s="105"/>
      <c r="BL677" s="105"/>
    </row>
    <row r="678" spans="3:64">
      <c r="C678" s="45"/>
      <c r="D678" s="53"/>
      <c r="E678" s="54"/>
      <c r="F678" s="54"/>
      <c r="G678" s="53"/>
      <c r="H678" s="53"/>
      <c r="I678" s="53"/>
      <c r="J678" s="53"/>
      <c r="K678" s="53"/>
      <c r="L678" s="54"/>
      <c r="M678" s="110"/>
      <c r="N678" s="110"/>
      <c r="O678" s="105"/>
      <c r="P678" s="112"/>
      <c r="Q678" s="107"/>
      <c r="R678" s="113"/>
      <c r="S678" s="101"/>
      <c r="T678" s="102"/>
      <c r="U678" s="102"/>
      <c r="V678" s="105"/>
      <c r="W678" s="105"/>
      <c r="X678" s="105"/>
      <c r="Y678" s="106"/>
      <c r="Z678" s="105"/>
      <c r="BI678" s="105"/>
      <c r="BJ678" s="105"/>
      <c r="BK678" s="105"/>
      <c r="BL678" s="105"/>
    </row>
    <row r="679" spans="3:64">
      <c r="C679" s="45"/>
      <c r="D679" s="53"/>
      <c r="E679" s="54"/>
      <c r="F679" s="54"/>
      <c r="G679" s="53"/>
      <c r="H679" s="53"/>
      <c r="I679" s="53"/>
      <c r="J679" s="53"/>
      <c r="K679" s="53"/>
      <c r="L679" s="54"/>
      <c r="M679" s="110"/>
      <c r="N679" s="110"/>
      <c r="O679" s="105"/>
      <c r="P679" s="112"/>
      <c r="Q679" s="107"/>
      <c r="R679" s="113"/>
      <c r="S679" s="101"/>
      <c r="T679" s="102"/>
      <c r="U679" s="102"/>
      <c r="V679" s="105"/>
      <c r="W679" s="105"/>
      <c r="X679" s="105"/>
      <c r="Y679" s="106"/>
      <c r="Z679" s="105"/>
      <c r="BI679" s="105"/>
      <c r="BJ679" s="105"/>
      <c r="BK679" s="105"/>
      <c r="BL679" s="105"/>
    </row>
    <row r="680" spans="3:64">
      <c r="C680" s="45"/>
      <c r="D680" s="53"/>
      <c r="E680" s="54"/>
      <c r="F680" s="54"/>
      <c r="G680" s="53"/>
      <c r="H680" s="53"/>
      <c r="I680" s="53"/>
      <c r="J680" s="53"/>
      <c r="K680" s="53"/>
      <c r="L680" s="54"/>
      <c r="M680" s="110"/>
      <c r="N680" s="110"/>
      <c r="O680" s="105"/>
      <c r="P680" s="112"/>
      <c r="Q680" s="107"/>
      <c r="R680" s="113"/>
      <c r="S680" s="101"/>
      <c r="T680" s="102"/>
      <c r="U680" s="102"/>
      <c r="V680" s="105"/>
      <c r="W680" s="105"/>
      <c r="X680" s="105"/>
      <c r="Y680" s="106"/>
      <c r="Z680" s="105"/>
      <c r="BI680" s="105"/>
      <c r="BJ680" s="105"/>
      <c r="BK680" s="105"/>
      <c r="BL680" s="105"/>
    </row>
    <row r="681" spans="3:64">
      <c r="C681" s="45"/>
      <c r="D681" s="53"/>
      <c r="E681" s="54"/>
      <c r="F681" s="54"/>
      <c r="G681" s="53"/>
      <c r="H681" s="53"/>
      <c r="I681" s="53"/>
      <c r="J681" s="53"/>
      <c r="K681" s="53"/>
      <c r="L681" s="54"/>
      <c r="M681" s="110"/>
      <c r="N681" s="110"/>
      <c r="O681" s="105"/>
      <c r="P681" s="112"/>
      <c r="Q681" s="107"/>
      <c r="R681" s="113"/>
      <c r="S681" s="101"/>
      <c r="T681" s="102"/>
      <c r="U681" s="102"/>
      <c r="V681" s="105"/>
      <c r="W681" s="105"/>
      <c r="X681" s="105"/>
      <c r="Y681" s="106"/>
      <c r="Z681" s="105"/>
      <c r="BI681" s="105"/>
      <c r="BJ681" s="105"/>
      <c r="BK681" s="105"/>
      <c r="BL681" s="105"/>
    </row>
    <row r="682" spans="3:64">
      <c r="C682" s="45"/>
      <c r="D682" s="53"/>
      <c r="E682" s="54"/>
      <c r="F682" s="54"/>
      <c r="G682" s="53"/>
      <c r="H682" s="53"/>
      <c r="I682" s="53"/>
      <c r="J682" s="53"/>
      <c r="K682" s="53"/>
      <c r="L682" s="54"/>
      <c r="M682" s="110"/>
      <c r="N682" s="110"/>
      <c r="O682" s="105"/>
      <c r="P682" s="112"/>
      <c r="Q682" s="107"/>
      <c r="R682" s="113"/>
      <c r="S682" s="101"/>
      <c r="T682" s="102"/>
      <c r="U682" s="102"/>
      <c r="V682" s="105"/>
      <c r="W682" s="105"/>
      <c r="X682" s="105"/>
      <c r="Y682" s="106"/>
      <c r="Z682" s="105"/>
      <c r="BI682" s="105"/>
      <c r="BJ682" s="105"/>
      <c r="BK682" s="105"/>
      <c r="BL682" s="105"/>
    </row>
    <row r="683" spans="3:64">
      <c r="C683" s="45"/>
      <c r="D683" s="53"/>
      <c r="E683" s="54"/>
      <c r="F683" s="54"/>
      <c r="G683" s="53"/>
      <c r="H683" s="53"/>
      <c r="I683" s="53"/>
      <c r="J683" s="53"/>
      <c r="K683" s="53"/>
      <c r="L683" s="54"/>
      <c r="M683" s="110"/>
      <c r="N683" s="110"/>
      <c r="O683" s="105"/>
      <c r="P683" s="112"/>
      <c r="Q683" s="107"/>
      <c r="R683" s="113"/>
      <c r="S683" s="101"/>
      <c r="T683" s="102"/>
      <c r="U683" s="102"/>
      <c r="V683" s="105"/>
      <c r="W683" s="105"/>
      <c r="X683" s="105"/>
      <c r="Y683" s="106"/>
      <c r="Z683" s="105"/>
      <c r="BI683" s="105"/>
      <c r="BJ683" s="105"/>
      <c r="BK683" s="105"/>
      <c r="BL683" s="105"/>
    </row>
    <row r="684" spans="3:64">
      <c r="C684" s="45"/>
      <c r="D684" s="53"/>
      <c r="E684" s="54"/>
      <c r="F684" s="54"/>
      <c r="G684" s="53"/>
      <c r="H684" s="53"/>
      <c r="I684" s="53"/>
      <c r="J684" s="53"/>
      <c r="K684" s="53"/>
      <c r="L684" s="54"/>
      <c r="M684" s="110"/>
      <c r="N684" s="110"/>
      <c r="O684" s="105"/>
      <c r="P684" s="112"/>
      <c r="Q684" s="107"/>
      <c r="R684" s="113"/>
      <c r="S684" s="101"/>
      <c r="T684" s="102"/>
      <c r="U684" s="102"/>
      <c r="V684" s="105"/>
      <c r="W684" s="105"/>
      <c r="X684" s="105"/>
      <c r="Y684" s="106"/>
      <c r="Z684" s="105"/>
      <c r="BI684" s="105"/>
      <c r="BJ684" s="105"/>
      <c r="BK684" s="105"/>
      <c r="BL684" s="105"/>
    </row>
    <row r="685" spans="3:64">
      <c r="C685" s="45"/>
      <c r="D685" s="53"/>
      <c r="E685" s="54"/>
      <c r="F685" s="54"/>
      <c r="G685" s="53"/>
      <c r="H685" s="53"/>
      <c r="I685" s="53"/>
      <c r="J685" s="53"/>
      <c r="K685" s="53"/>
      <c r="L685" s="54"/>
      <c r="M685" s="110"/>
      <c r="N685" s="110"/>
      <c r="O685" s="105"/>
      <c r="P685" s="112"/>
      <c r="Q685" s="107"/>
      <c r="R685" s="113"/>
      <c r="S685" s="101"/>
      <c r="T685" s="102"/>
      <c r="U685" s="102"/>
      <c r="V685" s="105"/>
      <c r="W685" s="105"/>
      <c r="X685" s="105"/>
      <c r="Y685" s="106"/>
      <c r="Z685" s="105"/>
      <c r="BI685" s="105"/>
      <c r="BJ685" s="105"/>
      <c r="BK685" s="105"/>
      <c r="BL685" s="105"/>
    </row>
    <row r="686" spans="3:64">
      <c r="C686" s="45"/>
      <c r="D686" s="53"/>
      <c r="E686" s="54"/>
      <c r="F686" s="54"/>
      <c r="G686" s="53"/>
      <c r="H686" s="53"/>
      <c r="I686" s="53"/>
      <c r="J686" s="53"/>
      <c r="K686" s="53"/>
      <c r="L686" s="54"/>
      <c r="M686" s="110"/>
      <c r="N686" s="110"/>
      <c r="O686" s="105"/>
      <c r="P686" s="112"/>
      <c r="Q686" s="107"/>
      <c r="R686" s="113"/>
      <c r="S686" s="101"/>
      <c r="T686" s="102"/>
      <c r="U686" s="102"/>
      <c r="V686" s="105"/>
      <c r="W686" s="105"/>
      <c r="X686" s="105"/>
      <c r="Y686" s="106"/>
      <c r="Z686" s="105"/>
      <c r="BI686" s="105"/>
      <c r="BJ686" s="105"/>
      <c r="BK686" s="105"/>
      <c r="BL686" s="105"/>
    </row>
    <row r="687" spans="3:64">
      <c r="C687" s="45"/>
      <c r="D687" s="53"/>
      <c r="E687" s="54"/>
      <c r="F687" s="54"/>
      <c r="G687" s="53"/>
      <c r="H687" s="53"/>
      <c r="I687" s="53"/>
      <c r="J687" s="53"/>
      <c r="K687" s="53"/>
      <c r="L687" s="54"/>
      <c r="M687" s="110"/>
      <c r="N687" s="110"/>
      <c r="O687" s="105"/>
      <c r="P687" s="112"/>
      <c r="Q687" s="107"/>
      <c r="R687" s="113"/>
      <c r="S687" s="101"/>
      <c r="T687" s="102"/>
      <c r="U687" s="102"/>
      <c r="V687" s="105"/>
      <c r="W687" s="105"/>
      <c r="X687" s="105"/>
      <c r="Y687" s="106"/>
      <c r="Z687" s="105"/>
      <c r="BI687" s="105"/>
      <c r="BJ687" s="105"/>
      <c r="BK687" s="105"/>
      <c r="BL687" s="105"/>
    </row>
    <row r="688" spans="3:64">
      <c r="C688" s="45"/>
      <c r="D688" s="53"/>
      <c r="E688" s="54"/>
      <c r="F688" s="54"/>
      <c r="G688" s="53"/>
      <c r="H688" s="53"/>
      <c r="I688" s="53"/>
      <c r="J688" s="53"/>
      <c r="K688" s="53"/>
      <c r="L688" s="54"/>
      <c r="M688" s="110"/>
      <c r="N688" s="110"/>
      <c r="O688" s="105"/>
      <c r="P688" s="112"/>
      <c r="Q688" s="107"/>
      <c r="R688" s="113"/>
      <c r="S688" s="101"/>
      <c r="T688" s="102"/>
      <c r="U688" s="102"/>
      <c r="V688" s="105"/>
      <c r="W688" s="105"/>
      <c r="X688" s="105"/>
      <c r="Y688" s="106"/>
      <c r="Z688" s="105"/>
      <c r="BI688" s="105"/>
      <c r="BJ688" s="105"/>
      <c r="BK688" s="105"/>
      <c r="BL688" s="105"/>
    </row>
    <row r="689" spans="3:64">
      <c r="C689" s="45"/>
      <c r="D689" s="53"/>
      <c r="E689" s="54"/>
      <c r="F689" s="54"/>
      <c r="G689" s="53"/>
      <c r="H689" s="53"/>
      <c r="I689" s="53"/>
      <c r="J689" s="53"/>
      <c r="K689" s="53"/>
      <c r="L689" s="54"/>
      <c r="M689" s="110"/>
      <c r="N689" s="110"/>
      <c r="O689" s="105"/>
      <c r="P689" s="112"/>
      <c r="Q689" s="107"/>
      <c r="R689" s="113"/>
      <c r="S689" s="101"/>
      <c r="T689" s="102"/>
      <c r="U689" s="102"/>
      <c r="V689" s="105"/>
      <c r="W689" s="105"/>
      <c r="X689" s="105"/>
      <c r="Y689" s="106"/>
      <c r="Z689" s="105"/>
      <c r="BI689" s="105"/>
      <c r="BJ689" s="105"/>
      <c r="BK689" s="105"/>
      <c r="BL689" s="105"/>
    </row>
    <row r="690" spans="3:64">
      <c r="C690" s="45"/>
      <c r="D690" s="53"/>
      <c r="E690" s="54"/>
      <c r="F690" s="54"/>
      <c r="G690" s="53"/>
      <c r="H690" s="53"/>
      <c r="I690" s="53"/>
      <c r="J690" s="53"/>
      <c r="K690" s="53"/>
      <c r="L690" s="54"/>
      <c r="M690" s="110"/>
      <c r="N690" s="110"/>
      <c r="O690" s="105"/>
      <c r="P690" s="112"/>
      <c r="Q690" s="107"/>
      <c r="R690" s="113"/>
      <c r="S690" s="101"/>
      <c r="T690" s="102"/>
      <c r="U690" s="102"/>
      <c r="V690" s="105"/>
      <c r="W690" s="105"/>
      <c r="X690" s="105"/>
      <c r="Y690" s="106"/>
      <c r="Z690" s="105"/>
      <c r="BI690" s="105"/>
      <c r="BJ690" s="105"/>
      <c r="BK690" s="105"/>
      <c r="BL690" s="105"/>
    </row>
    <row r="691" spans="3:64">
      <c r="C691" s="45"/>
      <c r="D691" s="53"/>
      <c r="E691" s="54"/>
      <c r="F691" s="54"/>
      <c r="G691" s="53"/>
      <c r="H691" s="53"/>
      <c r="I691" s="53"/>
      <c r="J691" s="53"/>
      <c r="K691" s="53"/>
      <c r="L691" s="54"/>
      <c r="M691" s="110"/>
      <c r="N691" s="110"/>
      <c r="O691" s="105"/>
      <c r="P691" s="112"/>
      <c r="Q691" s="107"/>
      <c r="R691" s="113"/>
      <c r="S691" s="101"/>
      <c r="T691" s="102"/>
      <c r="U691" s="102"/>
      <c r="V691" s="105"/>
      <c r="W691" s="105"/>
      <c r="X691" s="105"/>
      <c r="Y691" s="106"/>
      <c r="Z691" s="105"/>
      <c r="BI691" s="105"/>
      <c r="BJ691" s="105"/>
      <c r="BK691" s="105"/>
      <c r="BL691" s="105"/>
    </row>
    <row r="692" spans="3:64">
      <c r="C692" s="45"/>
      <c r="D692" s="53"/>
      <c r="E692" s="54"/>
      <c r="F692" s="54"/>
      <c r="G692" s="53"/>
      <c r="H692" s="53"/>
      <c r="I692" s="53"/>
      <c r="J692" s="53"/>
      <c r="K692" s="53"/>
      <c r="L692" s="54"/>
      <c r="M692" s="110"/>
      <c r="N692" s="110"/>
      <c r="O692" s="105"/>
      <c r="P692" s="112"/>
      <c r="Q692" s="107"/>
      <c r="R692" s="113"/>
      <c r="S692" s="101"/>
      <c r="T692" s="102"/>
      <c r="U692" s="102"/>
      <c r="V692" s="105"/>
      <c r="W692" s="105"/>
      <c r="X692" s="105"/>
      <c r="Y692" s="106"/>
      <c r="Z692" s="105"/>
      <c r="BI692" s="105"/>
      <c r="BJ692" s="105"/>
      <c r="BK692" s="105"/>
      <c r="BL692" s="105"/>
    </row>
    <row r="693" spans="3:64">
      <c r="C693" s="45"/>
      <c r="D693" s="53"/>
      <c r="E693" s="54"/>
      <c r="F693" s="54"/>
      <c r="G693" s="53"/>
      <c r="H693" s="53"/>
      <c r="I693" s="53"/>
      <c r="J693" s="53"/>
      <c r="K693" s="53"/>
      <c r="L693" s="54"/>
      <c r="M693" s="110"/>
      <c r="N693" s="110"/>
      <c r="O693" s="105"/>
      <c r="P693" s="112"/>
      <c r="Q693" s="107"/>
      <c r="R693" s="113"/>
      <c r="S693" s="101"/>
      <c r="T693" s="102"/>
      <c r="U693" s="102"/>
      <c r="V693" s="105"/>
      <c r="W693" s="105"/>
      <c r="X693" s="105"/>
      <c r="Y693" s="106"/>
      <c r="Z693" s="105"/>
      <c r="BI693" s="105"/>
      <c r="BJ693" s="105"/>
      <c r="BK693" s="105"/>
      <c r="BL693" s="105"/>
    </row>
    <row r="694" spans="3:64">
      <c r="C694" s="45"/>
      <c r="D694" s="53"/>
      <c r="E694" s="54"/>
      <c r="F694" s="54"/>
      <c r="G694" s="53"/>
      <c r="H694" s="53"/>
      <c r="I694" s="53"/>
      <c r="J694" s="53"/>
      <c r="K694" s="53"/>
      <c r="L694" s="54"/>
      <c r="M694" s="110"/>
      <c r="N694" s="110"/>
      <c r="O694" s="105"/>
      <c r="P694" s="112"/>
      <c r="Q694" s="107"/>
      <c r="R694" s="113"/>
      <c r="S694" s="101"/>
      <c r="T694" s="102"/>
      <c r="U694" s="102"/>
      <c r="V694" s="105"/>
      <c r="W694" s="105"/>
      <c r="X694" s="105"/>
      <c r="Y694" s="106"/>
      <c r="Z694" s="105"/>
      <c r="BI694" s="105"/>
      <c r="BJ694" s="105"/>
      <c r="BK694" s="105"/>
      <c r="BL694" s="105"/>
    </row>
    <row r="695" spans="3:64">
      <c r="C695" s="45"/>
      <c r="D695" s="53"/>
      <c r="E695" s="54"/>
      <c r="F695" s="54"/>
      <c r="G695" s="53"/>
      <c r="H695" s="53"/>
      <c r="I695" s="53"/>
      <c r="J695" s="53"/>
      <c r="K695" s="53"/>
      <c r="L695" s="54"/>
      <c r="M695" s="110"/>
      <c r="N695" s="110"/>
      <c r="O695" s="105"/>
      <c r="P695" s="112"/>
      <c r="Q695" s="107"/>
      <c r="R695" s="113"/>
      <c r="S695" s="101"/>
      <c r="T695" s="102"/>
      <c r="U695" s="102"/>
      <c r="V695" s="105"/>
      <c r="W695" s="105"/>
      <c r="X695" s="105"/>
      <c r="Y695" s="106"/>
      <c r="Z695" s="105"/>
      <c r="BI695" s="105"/>
      <c r="BJ695" s="105"/>
      <c r="BK695" s="105"/>
      <c r="BL695" s="105"/>
    </row>
    <row r="696" spans="3:64">
      <c r="C696" s="45"/>
      <c r="D696" s="53"/>
      <c r="E696" s="54"/>
      <c r="F696" s="54"/>
      <c r="G696" s="53"/>
      <c r="H696" s="53"/>
      <c r="I696" s="53"/>
      <c r="J696" s="53"/>
      <c r="K696" s="53"/>
      <c r="L696" s="54"/>
      <c r="M696" s="110"/>
      <c r="N696" s="110"/>
      <c r="O696" s="105"/>
      <c r="P696" s="112"/>
      <c r="Q696" s="107"/>
      <c r="R696" s="113"/>
      <c r="S696" s="101"/>
      <c r="T696" s="102"/>
      <c r="U696" s="102"/>
      <c r="V696" s="105"/>
      <c r="W696" s="105"/>
      <c r="X696" s="105"/>
      <c r="Y696" s="106"/>
      <c r="Z696" s="105"/>
      <c r="BI696" s="105"/>
      <c r="BJ696" s="105"/>
      <c r="BK696" s="105"/>
      <c r="BL696" s="105"/>
    </row>
    <row r="697" spans="3:64">
      <c r="C697" s="45"/>
      <c r="D697" s="53"/>
      <c r="E697" s="54"/>
      <c r="F697" s="54"/>
      <c r="G697" s="53"/>
      <c r="H697" s="53"/>
      <c r="I697" s="53"/>
      <c r="J697" s="53"/>
      <c r="K697" s="53"/>
      <c r="L697" s="54"/>
      <c r="M697" s="110"/>
      <c r="N697" s="110"/>
      <c r="O697" s="105"/>
      <c r="P697" s="112"/>
      <c r="Q697" s="107"/>
      <c r="R697" s="113"/>
      <c r="S697" s="101"/>
      <c r="T697" s="102"/>
      <c r="U697" s="102"/>
      <c r="V697" s="105"/>
      <c r="W697" s="105"/>
      <c r="X697" s="105"/>
      <c r="Y697" s="106"/>
      <c r="Z697" s="105"/>
      <c r="BI697" s="105"/>
      <c r="BJ697" s="105"/>
      <c r="BK697" s="105"/>
      <c r="BL697" s="105"/>
    </row>
    <row r="698" spans="3:64">
      <c r="C698" s="45"/>
      <c r="D698" s="53"/>
      <c r="E698" s="54"/>
      <c r="F698" s="54"/>
      <c r="G698" s="53"/>
      <c r="H698" s="53"/>
      <c r="I698" s="53"/>
      <c r="J698" s="53"/>
      <c r="K698" s="53"/>
      <c r="L698" s="54"/>
      <c r="M698" s="110"/>
      <c r="N698" s="110"/>
      <c r="O698" s="105"/>
      <c r="P698" s="112"/>
      <c r="Q698" s="107"/>
      <c r="R698" s="113"/>
      <c r="S698" s="101"/>
      <c r="T698" s="102"/>
      <c r="U698" s="102"/>
      <c r="V698" s="105"/>
      <c r="W698" s="105"/>
      <c r="X698" s="105"/>
      <c r="Y698" s="106"/>
      <c r="Z698" s="105"/>
      <c r="BI698" s="105"/>
      <c r="BJ698" s="105"/>
      <c r="BK698" s="105"/>
      <c r="BL698" s="105"/>
    </row>
    <row r="699" spans="3:64">
      <c r="C699" s="45"/>
      <c r="D699" s="53"/>
      <c r="E699" s="54"/>
      <c r="F699" s="54"/>
      <c r="G699" s="53"/>
      <c r="H699" s="53"/>
      <c r="I699" s="53"/>
      <c r="J699" s="53"/>
      <c r="K699" s="53"/>
      <c r="L699" s="54"/>
      <c r="M699" s="110"/>
      <c r="N699" s="110"/>
      <c r="O699" s="105"/>
      <c r="P699" s="112"/>
      <c r="Q699" s="107"/>
      <c r="R699" s="113"/>
      <c r="S699" s="101"/>
      <c r="T699" s="102"/>
      <c r="U699" s="102"/>
      <c r="V699" s="105"/>
      <c r="W699" s="105"/>
      <c r="X699" s="105"/>
      <c r="Y699" s="106"/>
      <c r="Z699" s="105"/>
      <c r="BI699" s="105"/>
      <c r="BJ699" s="105"/>
      <c r="BK699" s="105"/>
      <c r="BL699" s="105"/>
    </row>
    <row r="700" spans="3:64">
      <c r="C700" s="45"/>
      <c r="D700" s="53"/>
      <c r="E700" s="54"/>
      <c r="F700" s="54"/>
      <c r="G700" s="53"/>
      <c r="H700" s="53"/>
      <c r="I700" s="53"/>
      <c r="J700" s="53"/>
      <c r="K700" s="53"/>
      <c r="L700" s="54"/>
      <c r="M700" s="110"/>
      <c r="N700" s="110"/>
      <c r="O700" s="105"/>
      <c r="P700" s="112"/>
      <c r="Q700" s="107"/>
      <c r="R700" s="113"/>
      <c r="S700" s="101"/>
      <c r="T700" s="102"/>
      <c r="U700" s="102"/>
      <c r="V700" s="105"/>
      <c r="W700" s="105"/>
      <c r="X700" s="105"/>
      <c r="Y700" s="106"/>
      <c r="Z700" s="105"/>
      <c r="BI700" s="105"/>
      <c r="BJ700" s="105"/>
      <c r="BK700" s="105"/>
      <c r="BL700" s="105"/>
    </row>
    <row r="701" spans="3:64">
      <c r="C701" s="45"/>
      <c r="D701" s="53"/>
      <c r="E701" s="54"/>
      <c r="F701" s="54"/>
      <c r="G701" s="53"/>
      <c r="H701" s="53"/>
      <c r="I701" s="53"/>
      <c r="J701" s="53"/>
      <c r="K701" s="53"/>
      <c r="L701" s="54"/>
      <c r="M701" s="110"/>
      <c r="N701" s="110"/>
      <c r="O701" s="105"/>
      <c r="P701" s="112"/>
      <c r="Q701" s="107"/>
      <c r="R701" s="113"/>
      <c r="S701" s="101"/>
      <c r="T701" s="102"/>
      <c r="U701" s="102"/>
      <c r="V701" s="105"/>
      <c r="W701" s="105"/>
      <c r="X701" s="105"/>
      <c r="Y701" s="106"/>
      <c r="Z701" s="105"/>
      <c r="BI701" s="105"/>
      <c r="BJ701" s="105"/>
      <c r="BK701" s="105"/>
      <c r="BL701" s="105"/>
    </row>
    <row r="702" spans="3:64">
      <c r="C702" s="45"/>
      <c r="D702" s="53"/>
      <c r="E702" s="54"/>
      <c r="F702" s="54"/>
      <c r="G702" s="53"/>
      <c r="H702" s="53"/>
      <c r="I702" s="53"/>
      <c r="J702" s="53"/>
      <c r="K702" s="53"/>
      <c r="L702" s="54"/>
      <c r="M702" s="110"/>
      <c r="N702" s="110"/>
      <c r="O702" s="105"/>
      <c r="P702" s="112"/>
      <c r="Q702" s="107"/>
      <c r="R702" s="113"/>
      <c r="S702" s="101"/>
      <c r="T702" s="102"/>
      <c r="U702" s="102"/>
      <c r="V702" s="105"/>
      <c r="W702" s="105"/>
      <c r="X702" s="105"/>
      <c r="Y702" s="106"/>
      <c r="Z702" s="105"/>
      <c r="BI702" s="105"/>
      <c r="BJ702" s="105"/>
      <c r="BK702" s="105"/>
      <c r="BL702" s="105"/>
    </row>
    <row r="703" spans="3:64">
      <c r="C703" s="45"/>
      <c r="D703" s="53"/>
      <c r="E703" s="54"/>
      <c r="F703" s="54"/>
      <c r="G703" s="53"/>
      <c r="H703" s="53"/>
      <c r="I703" s="53"/>
      <c r="J703" s="53"/>
      <c r="K703" s="53"/>
      <c r="L703" s="54"/>
      <c r="M703" s="110"/>
      <c r="N703" s="110"/>
      <c r="O703" s="105"/>
      <c r="P703" s="112"/>
      <c r="Q703" s="107"/>
      <c r="R703" s="113"/>
      <c r="S703" s="101"/>
      <c r="T703" s="102"/>
      <c r="U703" s="102"/>
      <c r="V703" s="105"/>
      <c r="W703" s="105"/>
      <c r="X703" s="105"/>
      <c r="Y703" s="106"/>
      <c r="Z703" s="105"/>
      <c r="BI703" s="105"/>
      <c r="BJ703" s="105"/>
      <c r="BK703" s="105"/>
      <c r="BL703" s="105"/>
    </row>
    <row r="704" spans="3:64">
      <c r="C704" s="45"/>
      <c r="D704" s="53"/>
      <c r="E704" s="54"/>
      <c r="F704" s="54"/>
      <c r="G704" s="53"/>
      <c r="H704" s="53"/>
      <c r="I704" s="53"/>
      <c r="J704" s="53"/>
      <c r="K704" s="53"/>
      <c r="L704" s="54"/>
      <c r="M704" s="110"/>
      <c r="N704" s="110"/>
      <c r="O704" s="105"/>
      <c r="P704" s="112"/>
      <c r="Q704" s="107"/>
      <c r="R704" s="113"/>
      <c r="S704" s="101"/>
      <c r="T704" s="102"/>
      <c r="U704" s="102"/>
      <c r="V704" s="105"/>
      <c r="W704" s="105"/>
      <c r="X704" s="105"/>
      <c r="Y704" s="106"/>
      <c r="Z704" s="105"/>
      <c r="BI704" s="105"/>
      <c r="BJ704" s="105"/>
      <c r="BK704" s="105"/>
      <c r="BL704" s="105"/>
    </row>
    <row r="705" spans="3:64">
      <c r="C705" s="45"/>
      <c r="D705" s="53"/>
      <c r="E705" s="54"/>
      <c r="F705" s="54"/>
      <c r="G705" s="53"/>
      <c r="H705" s="53"/>
      <c r="I705" s="53"/>
      <c r="J705" s="53"/>
      <c r="K705" s="53"/>
      <c r="L705" s="54"/>
      <c r="M705" s="110"/>
      <c r="N705" s="110"/>
      <c r="O705" s="105"/>
      <c r="P705" s="112"/>
      <c r="Q705" s="107"/>
      <c r="R705" s="113"/>
      <c r="S705" s="101"/>
      <c r="T705" s="102"/>
      <c r="U705" s="102"/>
      <c r="V705" s="105"/>
      <c r="W705" s="105"/>
      <c r="X705" s="105"/>
      <c r="Y705" s="106"/>
      <c r="Z705" s="105"/>
      <c r="BI705" s="105"/>
      <c r="BJ705" s="105"/>
      <c r="BK705" s="105"/>
      <c r="BL705" s="105"/>
    </row>
    <row r="706" spans="3:64">
      <c r="C706" s="45"/>
      <c r="D706" s="53"/>
      <c r="E706" s="54"/>
      <c r="F706" s="54"/>
      <c r="G706" s="53"/>
      <c r="H706" s="53"/>
      <c r="I706" s="53"/>
      <c r="J706" s="53"/>
      <c r="K706" s="53"/>
      <c r="L706" s="54"/>
      <c r="M706" s="110"/>
      <c r="N706" s="110"/>
      <c r="O706" s="105"/>
      <c r="P706" s="112"/>
      <c r="Q706" s="107"/>
      <c r="R706" s="113"/>
      <c r="S706" s="101"/>
      <c r="T706" s="102"/>
      <c r="U706" s="102"/>
      <c r="V706" s="105"/>
      <c r="W706" s="105"/>
      <c r="X706" s="105"/>
      <c r="Y706" s="106"/>
      <c r="Z706" s="105"/>
      <c r="BI706" s="105"/>
      <c r="BJ706" s="105"/>
      <c r="BK706" s="105"/>
      <c r="BL706" s="105"/>
    </row>
    <row r="707" spans="3:64">
      <c r="C707" s="45"/>
      <c r="D707" s="53"/>
      <c r="E707" s="54"/>
      <c r="F707" s="54"/>
      <c r="G707" s="53"/>
      <c r="H707" s="53"/>
      <c r="I707" s="53"/>
      <c r="J707" s="53"/>
      <c r="K707" s="53"/>
      <c r="L707" s="54"/>
      <c r="M707" s="110"/>
      <c r="N707" s="110"/>
      <c r="O707" s="105"/>
      <c r="P707" s="112"/>
      <c r="Q707" s="107"/>
      <c r="R707" s="113"/>
      <c r="S707" s="101"/>
      <c r="T707" s="102"/>
      <c r="U707" s="102"/>
      <c r="V707" s="105"/>
      <c r="W707" s="105"/>
      <c r="X707" s="105"/>
      <c r="Y707" s="106"/>
      <c r="Z707" s="105"/>
      <c r="BI707" s="105"/>
      <c r="BJ707" s="105"/>
      <c r="BK707" s="105"/>
      <c r="BL707" s="105"/>
    </row>
    <row r="708" spans="3:64">
      <c r="C708" s="45"/>
      <c r="D708" s="53"/>
      <c r="E708" s="54"/>
      <c r="F708" s="54"/>
      <c r="G708" s="53"/>
      <c r="H708" s="53"/>
      <c r="I708" s="53"/>
      <c r="J708" s="53"/>
      <c r="K708" s="53"/>
      <c r="L708" s="54"/>
      <c r="M708" s="110"/>
      <c r="N708" s="110"/>
      <c r="O708" s="105"/>
      <c r="P708" s="112"/>
      <c r="Q708" s="107"/>
      <c r="R708" s="113"/>
      <c r="S708" s="101"/>
      <c r="T708" s="102"/>
      <c r="U708" s="102"/>
      <c r="V708" s="105"/>
      <c r="W708" s="105"/>
      <c r="X708" s="105"/>
      <c r="Y708" s="106"/>
      <c r="Z708" s="105"/>
      <c r="BI708" s="105"/>
      <c r="BJ708" s="105"/>
      <c r="BK708" s="105"/>
      <c r="BL708" s="105"/>
    </row>
    <row r="709" spans="3:64">
      <c r="C709" s="45"/>
      <c r="D709" s="53"/>
      <c r="E709" s="54"/>
      <c r="F709" s="54"/>
      <c r="G709" s="53"/>
      <c r="H709" s="53"/>
      <c r="I709" s="53"/>
      <c r="J709" s="53"/>
      <c r="K709" s="53"/>
      <c r="L709" s="54"/>
      <c r="M709" s="110"/>
      <c r="N709" s="110"/>
      <c r="O709" s="105"/>
      <c r="P709" s="112"/>
      <c r="Q709" s="107"/>
      <c r="R709" s="113"/>
      <c r="S709" s="101"/>
      <c r="T709" s="102"/>
      <c r="U709" s="102"/>
      <c r="V709" s="105"/>
      <c r="W709" s="105"/>
      <c r="X709" s="105"/>
      <c r="Y709" s="106"/>
      <c r="Z709" s="105"/>
      <c r="BI709" s="105"/>
      <c r="BJ709" s="105"/>
      <c r="BK709" s="105"/>
      <c r="BL709" s="105"/>
    </row>
    <row r="710" spans="3:64">
      <c r="C710" s="45"/>
      <c r="D710" s="53"/>
      <c r="E710" s="54"/>
      <c r="F710" s="54"/>
      <c r="G710" s="53"/>
      <c r="H710" s="53"/>
      <c r="I710" s="53"/>
      <c r="J710" s="53"/>
      <c r="K710" s="53"/>
      <c r="L710" s="54"/>
      <c r="M710" s="110"/>
      <c r="N710" s="110"/>
      <c r="O710" s="105"/>
      <c r="P710" s="112"/>
      <c r="Q710" s="107"/>
      <c r="R710" s="113"/>
      <c r="S710" s="101"/>
      <c r="T710" s="102"/>
      <c r="U710" s="102"/>
      <c r="V710" s="105"/>
      <c r="W710" s="105"/>
      <c r="X710" s="105"/>
      <c r="Y710" s="106"/>
      <c r="Z710" s="105"/>
      <c r="BI710" s="105"/>
      <c r="BJ710" s="105"/>
      <c r="BK710" s="105"/>
      <c r="BL710" s="105"/>
    </row>
    <row r="711" spans="3:64">
      <c r="C711" s="45"/>
      <c r="D711" s="53"/>
      <c r="E711" s="54"/>
      <c r="F711" s="54"/>
      <c r="G711" s="53"/>
      <c r="H711" s="53"/>
      <c r="I711" s="53"/>
      <c r="J711" s="53"/>
      <c r="K711" s="53"/>
      <c r="L711" s="54"/>
      <c r="M711" s="110"/>
      <c r="N711" s="110"/>
      <c r="O711" s="105"/>
      <c r="P711" s="112"/>
      <c r="Q711" s="107"/>
      <c r="R711" s="113"/>
      <c r="S711" s="101"/>
      <c r="T711" s="102"/>
      <c r="U711" s="102"/>
      <c r="V711" s="105"/>
      <c r="W711" s="105"/>
      <c r="X711" s="105"/>
      <c r="Y711" s="106"/>
      <c r="Z711" s="105"/>
      <c r="BI711" s="105"/>
      <c r="BJ711" s="105"/>
      <c r="BK711" s="105"/>
      <c r="BL711" s="105"/>
    </row>
    <row r="712" spans="3:64">
      <c r="C712" s="45"/>
      <c r="D712" s="53"/>
      <c r="E712" s="54"/>
      <c r="F712" s="54"/>
      <c r="G712" s="53"/>
      <c r="H712" s="53"/>
      <c r="I712" s="53"/>
      <c r="J712" s="53"/>
      <c r="K712" s="53"/>
      <c r="L712" s="54"/>
      <c r="M712" s="110"/>
      <c r="N712" s="110"/>
      <c r="O712" s="105"/>
      <c r="P712" s="112"/>
      <c r="Q712" s="107"/>
      <c r="R712" s="113"/>
      <c r="S712" s="101"/>
      <c r="T712" s="102"/>
      <c r="U712" s="102"/>
      <c r="V712" s="105"/>
      <c r="W712" s="105"/>
      <c r="X712" s="105"/>
      <c r="Y712" s="106"/>
      <c r="Z712" s="105"/>
      <c r="BI712" s="105"/>
      <c r="BJ712" s="105"/>
      <c r="BK712" s="105"/>
      <c r="BL712" s="105"/>
    </row>
    <row r="713" spans="3:64">
      <c r="C713" s="45"/>
      <c r="D713" s="53"/>
      <c r="E713" s="54"/>
      <c r="F713" s="54"/>
      <c r="G713" s="53"/>
      <c r="H713" s="53"/>
      <c r="I713" s="53"/>
      <c r="J713" s="53"/>
      <c r="K713" s="53"/>
      <c r="L713" s="54"/>
      <c r="M713" s="110"/>
      <c r="N713" s="110"/>
      <c r="O713" s="105"/>
      <c r="P713" s="112"/>
      <c r="Q713" s="107"/>
      <c r="R713" s="113"/>
      <c r="S713" s="101"/>
      <c r="T713" s="102"/>
      <c r="U713" s="102"/>
      <c r="V713" s="105"/>
      <c r="W713" s="105"/>
      <c r="X713" s="105"/>
      <c r="Y713" s="106"/>
      <c r="Z713" s="105"/>
      <c r="BI713" s="105"/>
      <c r="BJ713" s="105"/>
      <c r="BK713" s="105"/>
      <c r="BL713" s="105"/>
    </row>
    <row r="714" spans="3:64">
      <c r="C714" s="45"/>
      <c r="D714" s="53"/>
      <c r="E714" s="54"/>
      <c r="F714" s="54"/>
      <c r="G714" s="53"/>
      <c r="H714" s="53"/>
      <c r="I714" s="53"/>
      <c r="J714" s="53"/>
      <c r="K714" s="53"/>
      <c r="L714" s="54"/>
      <c r="M714" s="110"/>
      <c r="N714" s="110"/>
      <c r="O714" s="105"/>
      <c r="P714" s="112"/>
      <c r="Q714" s="107"/>
      <c r="R714" s="113"/>
      <c r="S714" s="101"/>
      <c r="T714" s="102"/>
      <c r="U714" s="102"/>
      <c r="V714" s="105"/>
      <c r="W714" s="105"/>
      <c r="X714" s="105"/>
      <c r="Y714" s="106"/>
      <c r="Z714" s="105"/>
      <c r="BI714" s="105"/>
      <c r="BJ714" s="105"/>
      <c r="BK714" s="105"/>
      <c r="BL714" s="105"/>
    </row>
    <row r="715" spans="3:64">
      <c r="C715" s="45"/>
      <c r="D715" s="53"/>
      <c r="E715" s="54"/>
      <c r="F715" s="54"/>
      <c r="G715" s="53"/>
      <c r="H715" s="53"/>
      <c r="I715" s="53"/>
      <c r="J715" s="53"/>
      <c r="K715" s="53"/>
      <c r="L715" s="54"/>
      <c r="M715" s="110"/>
      <c r="N715" s="110"/>
      <c r="O715" s="105"/>
      <c r="P715" s="112"/>
      <c r="Q715" s="107"/>
      <c r="R715" s="113"/>
      <c r="S715" s="101"/>
      <c r="T715" s="102"/>
      <c r="U715" s="102"/>
      <c r="V715" s="105"/>
      <c r="W715" s="105"/>
      <c r="X715" s="105"/>
      <c r="Y715" s="106"/>
      <c r="Z715" s="105"/>
      <c r="BI715" s="105"/>
      <c r="BJ715" s="105"/>
      <c r="BK715" s="105"/>
      <c r="BL715" s="105"/>
    </row>
    <row r="716" spans="3:64">
      <c r="C716" s="45"/>
      <c r="D716" s="53"/>
      <c r="E716" s="54"/>
      <c r="F716" s="54"/>
      <c r="G716" s="53"/>
      <c r="H716" s="53"/>
      <c r="I716" s="53"/>
      <c r="J716" s="53"/>
      <c r="K716" s="53"/>
      <c r="L716" s="54"/>
      <c r="M716" s="110"/>
      <c r="N716" s="110"/>
      <c r="O716" s="105"/>
      <c r="P716" s="112"/>
      <c r="Q716" s="107"/>
      <c r="R716" s="113"/>
      <c r="S716" s="101"/>
      <c r="T716" s="102"/>
      <c r="U716" s="102"/>
      <c r="V716" s="105"/>
      <c r="W716" s="105"/>
      <c r="X716" s="105"/>
      <c r="Y716" s="106"/>
      <c r="Z716" s="105"/>
      <c r="BI716" s="105"/>
      <c r="BJ716" s="105"/>
      <c r="BK716" s="105"/>
      <c r="BL716" s="105"/>
    </row>
    <row r="717" spans="3:64">
      <c r="C717" s="45"/>
      <c r="D717" s="53"/>
      <c r="E717" s="54"/>
      <c r="F717" s="54"/>
      <c r="G717" s="53"/>
      <c r="H717" s="53"/>
      <c r="I717" s="53"/>
      <c r="J717" s="53"/>
      <c r="K717" s="53"/>
      <c r="L717" s="54"/>
      <c r="M717" s="110"/>
      <c r="N717" s="110"/>
      <c r="O717" s="105"/>
      <c r="P717" s="112"/>
      <c r="Q717" s="107"/>
      <c r="R717" s="113"/>
      <c r="S717" s="101"/>
      <c r="T717" s="102"/>
      <c r="U717" s="102"/>
      <c r="V717" s="105"/>
      <c r="W717" s="105"/>
      <c r="X717" s="105"/>
      <c r="Y717" s="106"/>
      <c r="Z717" s="105"/>
      <c r="BI717" s="105"/>
      <c r="BJ717" s="105"/>
      <c r="BK717" s="105"/>
      <c r="BL717" s="105"/>
    </row>
    <row r="718" spans="3:64">
      <c r="C718" s="45"/>
      <c r="D718" s="53"/>
      <c r="E718" s="54"/>
      <c r="F718" s="54"/>
      <c r="G718" s="53"/>
      <c r="H718" s="53"/>
      <c r="I718" s="53"/>
      <c r="J718" s="53"/>
      <c r="K718" s="53"/>
      <c r="L718" s="54"/>
      <c r="M718" s="110"/>
      <c r="N718" s="110"/>
      <c r="O718" s="105"/>
      <c r="P718" s="112"/>
      <c r="Q718" s="107"/>
      <c r="R718" s="113"/>
      <c r="S718" s="101"/>
      <c r="T718" s="102"/>
      <c r="U718" s="102"/>
      <c r="V718" s="105"/>
      <c r="W718" s="105"/>
      <c r="X718" s="105"/>
      <c r="Y718" s="106"/>
      <c r="Z718" s="105"/>
      <c r="BI718" s="105"/>
      <c r="BJ718" s="105"/>
      <c r="BK718" s="105"/>
      <c r="BL718" s="105"/>
    </row>
    <row r="719" spans="3:64">
      <c r="C719" s="45"/>
      <c r="D719" s="53"/>
      <c r="E719" s="54"/>
      <c r="F719" s="54"/>
      <c r="G719" s="53"/>
      <c r="H719" s="53"/>
      <c r="I719" s="53"/>
      <c r="J719" s="53"/>
      <c r="K719" s="53"/>
      <c r="L719" s="54"/>
      <c r="M719" s="110"/>
      <c r="N719" s="110"/>
      <c r="O719" s="105"/>
      <c r="P719" s="112"/>
      <c r="Q719" s="107"/>
      <c r="R719" s="113"/>
      <c r="S719" s="101"/>
      <c r="T719" s="102"/>
      <c r="U719" s="102"/>
      <c r="V719" s="105"/>
      <c r="W719" s="105"/>
      <c r="X719" s="105"/>
      <c r="Y719" s="106"/>
      <c r="Z719" s="105"/>
      <c r="BI719" s="105"/>
      <c r="BJ719" s="105"/>
      <c r="BK719" s="105"/>
      <c r="BL719" s="105"/>
    </row>
    <row r="720" spans="3:64">
      <c r="C720" s="45"/>
      <c r="D720" s="53"/>
      <c r="E720" s="54"/>
      <c r="F720" s="54"/>
      <c r="G720" s="53"/>
      <c r="H720" s="53"/>
      <c r="I720" s="53"/>
      <c r="J720" s="53"/>
      <c r="K720" s="53"/>
      <c r="L720" s="54"/>
      <c r="M720" s="110"/>
      <c r="N720" s="110"/>
      <c r="O720" s="105"/>
      <c r="P720" s="112"/>
      <c r="Q720" s="107"/>
      <c r="R720" s="113"/>
      <c r="S720" s="101"/>
      <c r="T720" s="102"/>
      <c r="U720" s="102"/>
      <c r="V720" s="105"/>
      <c r="W720" s="105"/>
      <c r="X720" s="105"/>
      <c r="Y720" s="106"/>
      <c r="Z720" s="105"/>
      <c r="BI720" s="105"/>
      <c r="BJ720" s="105"/>
      <c r="BK720" s="105"/>
      <c r="BL720" s="105"/>
    </row>
    <row r="721" spans="3:64">
      <c r="C721" s="45"/>
      <c r="D721" s="53"/>
      <c r="E721" s="54"/>
      <c r="F721" s="54"/>
      <c r="G721" s="53"/>
      <c r="H721" s="53"/>
      <c r="I721" s="53"/>
      <c r="J721" s="53"/>
      <c r="K721" s="53"/>
      <c r="L721" s="54"/>
      <c r="M721" s="110"/>
      <c r="N721" s="110"/>
      <c r="O721" s="105"/>
      <c r="P721" s="112"/>
      <c r="Q721" s="107"/>
      <c r="R721" s="113"/>
      <c r="S721" s="101"/>
      <c r="T721" s="102"/>
      <c r="U721" s="102"/>
      <c r="V721" s="105"/>
      <c r="W721" s="105"/>
      <c r="X721" s="105"/>
      <c r="Y721" s="106"/>
      <c r="Z721" s="105"/>
      <c r="BI721" s="105"/>
      <c r="BJ721" s="105"/>
      <c r="BK721" s="105"/>
      <c r="BL721" s="105"/>
    </row>
    <row r="722" spans="3:64">
      <c r="C722" s="45"/>
      <c r="D722" s="53"/>
      <c r="E722" s="54"/>
      <c r="F722" s="54"/>
      <c r="G722" s="53"/>
      <c r="H722" s="53"/>
      <c r="I722" s="53"/>
      <c r="J722" s="53"/>
      <c r="K722" s="53"/>
      <c r="L722" s="54"/>
      <c r="M722" s="110"/>
      <c r="N722" s="110"/>
      <c r="O722" s="105"/>
      <c r="P722" s="112"/>
      <c r="Q722" s="107"/>
      <c r="R722" s="113"/>
      <c r="S722" s="101"/>
      <c r="T722" s="102"/>
      <c r="U722" s="102"/>
      <c r="V722" s="105"/>
      <c r="W722" s="105"/>
      <c r="X722" s="105"/>
      <c r="Y722" s="106"/>
      <c r="Z722" s="105"/>
      <c r="BI722" s="105"/>
      <c r="BJ722" s="105"/>
      <c r="BK722" s="105"/>
      <c r="BL722" s="105"/>
    </row>
    <row r="723" spans="3:64">
      <c r="C723" s="45"/>
      <c r="D723" s="53"/>
      <c r="E723" s="54"/>
      <c r="F723" s="54"/>
      <c r="G723" s="53"/>
      <c r="H723" s="53"/>
      <c r="I723" s="53"/>
      <c r="J723" s="53"/>
      <c r="K723" s="53"/>
      <c r="L723" s="54"/>
      <c r="M723" s="110"/>
      <c r="N723" s="110"/>
      <c r="O723" s="105"/>
      <c r="P723" s="112"/>
      <c r="Q723" s="107"/>
      <c r="R723" s="113"/>
      <c r="S723" s="101"/>
      <c r="T723" s="102"/>
      <c r="U723" s="102"/>
      <c r="V723" s="105"/>
      <c r="W723" s="105"/>
      <c r="X723" s="105"/>
      <c r="Y723" s="106"/>
      <c r="Z723" s="105"/>
      <c r="BI723" s="105"/>
      <c r="BJ723" s="105"/>
      <c r="BK723" s="105"/>
      <c r="BL723" s="105"/>
    </row>
    <row r="724" spans="3:64">
      <c r="C724" s="45"/>
      <c r="D724" s="53"/>
      <c r="E724" s="54"/>
      <c r="F724" s="54"/>
      <c r="G724" s="53"/>
      <c r="H724" s="53"/>
      <c r="I724" s="53"/>
      <c r="J724" s="53"/>
      <c r="K724" s="53"/>
      <c r="L724" s="54"/>
      <c r="M724" s="110"/>
      <c r="N724" s="110"/>
      <c r="O724" s="105"/>
      <c r="P724" s="112"/>
      <c r="Q724" s="107"/>
      <c r="R724" s="113"/>
      <c r="S724" s="101"/>
      <c r="T724" s="102"/>
      <c r="U724" s="102"/>
      <c r="V724" s="105"/>
      <c r="W724" s="105"/>
      <c r="X724" s="105"/>
      <c r="Y724" s="106"/>
      <c r="Z724" s="105"/>
      <c r="BI724" s="105"/>
      <c r="BJ724" s="105"/>
      <c r="BK724" s="105"/>
      <c r="BL724" s="105"/>
    </row>
    <row r="725" spans="3:64">
      <c r="C725" s="45"/>
      <c r="D725" s="53"/>
      <c r="E725" s="54"/>
      <c r="F725" s="54"/>
      <c r="G725" s="53"/>
      <c r="H725" s="53"/>
      <c r="I725" s="53"/>
      <c r="J725" s="53"/>
      <c r="K725" s="53"/>
      <c r="L725" s="54"/>
      <c r="M725" s="110"/>
      <c r="N725" s="110"/>
      <c r="O725" s="105"/>
      <c r="P725" s="112"/>
      <c r="Q725" s="107"/>
      <c r="R725" s="113"/>
      <c r="S725" s="101"/>
      <c r="T725" s="102"/>
      <c r="U725" s="102"/>
      <c r="V725" s="105"/>
      <c r="W725" s="105"/>
      <c r="X725" s="105"/>
      <c r="Y725" s="106"/>
      <c r="Z725" s="105"/>
      <c r="BI725" s="105"/>
      <c r="BJ725" s="105"/>
      <c r="BK725" s="105"/>
      <c r="BL725" s="105"/>
    </row>
    <row r="726" spans="3:64">
      <c r="C726" s="45"/>
      <c r="D726" s="53"/>
      <c r="E726" s="54"/>
      <c r="F726" s="54"/>
      <c r="G726" s="53"/>
      <c r="H726" s="53"/>
      <c r="I726" s="53"/>
      <c r="J726" s="53"/>
      <c r="K726" s="53"/>
      <c r="L726" s="54"/>
      <c r="M726" s="110"/>
      <c r="N726" s="110"/>
      <c r="O726" s="105"/>
      <c r="P726" s="112"/>
      <c r="Q726" s="107"/>
      <c r="R726" s="113"/>
      <c r="S726" s="101"/>
      <c r="T726" s="102"/>
      <c r="U726" s="102"/>
      <c r="V726" s="105"/>
      <c r="W726" s="105"/>
      <c r="X726" s="105"/>
      <c r="Y726" s="106"/>
      <c r="Z726" s="105"/>
      <c r="BI726" s="105"/>
      <c r="BJ726" s="105"/>
      <c r="BK726" s="105"/>
      <c r="BL726" s="105"/>
    </row>
    <row r="727" spans="3:64">
      <c r="C727" s="45"/>
      <c r="D727" s="53"/>
      <c r="E727" s="54"/>
      <c r="F727" s="54"/>
      <c r="G727" s="53"/>
      <c r="H727" s="53"/>
      <c r="I727" s="53"/>
      <c r="J727" s="53"/>
      <c r="K727" s="53"/>
      <c r="L727" s="54"/>
      <c r="M727" s="110"/>
      <c r="N727" s="110"/>
      <c r="O727" s="105"/>
      <c r="P727" s="112"/>
      <c r="Q727" s="107"/>
      <c r="R727" s="113"/>
      <c r="S727" s="101"/>
      <c r="T727" s="102"/>
      <c r="U727" s="102"/>
      <c r="V727" s="105"/>
      <c r="W727" s="105"/>
      <c r="X727" s="105"/>
      <c r="Y727" s="106"/>
      <c r="Z727" s="105"/>
      <c r="BI727" s="105"/>
      <c r="BJ727" s="105"/>
      <c r="BK727" s="105"/>
      <c r="BL727" s="105"/>
    </row>
    <row r="728" spans="3:64">
      <c r="C728" s="45"/>
      <c r="D728" s="53"/>
      <c r="E728" s="54"/>
      <c r="F728" s="54"/>
      <c r="G728" s="53"/>
      <c r="H728" s="53"/>
      <c r="I728" s="53"/>
      <c r="J728" s="53"/>
      <c r="K728" s="53"/>
      <c r="L728" s="54"/>
      <c r="M728" s="110"/>
      <c r="N728" s="110"/>
      <c r="O728" s="105"/>
      <c r="P728" s="112"/>
      <c r="Q728" s="107"/>
      <c r="R728" s="113"/>
      <c r="S728" s="101"/>
      <c r="T728" s="102"/>
      <c r="U728" s="102"/>
      <c r="V728" s="105"/>
      <c r="W728" s="105"/>
      <c r="X728" s="105"/>
      <c r="Y728" s="106"/>
      <c r="Z728" s="105"/>
      <c r="BI728" s="105"/>
      <c r="BJ728" s="105"/>
      <c r="BK728" s="105"/>
      <c r="BL728" s="105"/>
    </row>
    <row r="729" spans="3:64">
      <c r="C729" s="45"/>
      <c r="D729" s="53"/>
      <c r="E729" s="54"/>
      <c r="F729" s="54"/>
      <c r="G729" s="53"/>
      <c r="H729" s="53"/>
      <c r="I729" s="53"/>
      <c r="J729" s="53"/>
      <c r="K729" s="53"/>
      <c r="L729" s="54"/>
      <c r="M729" s="110"/>
      <c r="N729" s="110"/>
      <c r="O729" s="105"/>
      <c r="P729" s="112"/>
      <c r="Q729" s="107"/>
      <c r="R729" s="113"/>
      <c r="S729" s="101"/>
      <c r="T729" s="102"/>
      <c r="U729" s="102"/>
      <c r="V729" s="105"/>
      <c r="W729" s="105"/>
      <c r="X729" s="105"/>
      <c r="Y729" s="106"/>
      <c r="Z729" s="105"/>
      <c r="BI729" s="105"/>
      <c r="BJ729" s="105"/>
      <c r="BK729" s="105"/>
      <c r="BL729" s="105"/>
    </row>
    <row r="730" spans="3:64">
      <c r="C730" s="45"/>
      <c r="D730" s="53"/>
      <c r="E730" s="54"/>
      <c r="F730" s="54"/>
      <c r="G730" s="53"/>
      <c r="H730" s="53"/>
      <c r="I730" s="53"/>
      <c r="J730" s="53"/>
      <c r="K730" s="53"/>
      <c r="L730" s="54"/>
      <c r="M730" s="110"/>
      <c r="N730" s="110"/>
      <c r="O730" s="105"/>
      <c r="P730" s="112"/>
      <c r="Q730" s="107"/>
      <c r="R730" s="113"/>
      <c r="S730" s="101"/>
      <c r="T730" s="102"/>
      <c r="U730" s="102"/>
      <c r="V730" s="105"/>
      <c r="W730" s="105"/>
      <c r="X730" s="105"/>
      <c r="Y730" s="106"/>
      <c r="Z730" s="105"/>
      <c r="BI730" s="105"/>
      <c r="BJ730" s="105"/>
      <c r="BK730" s="105"/>
      <c r="BL730" s="105"/>
    </row>
    <row r="731" spans="3:64">
      <c r="C731" s="45"/>
      <c r="D731" s="53"/>
      <c r="E731" s="54"/>
      <c r="F731" s="54"/>
      <c r="G731" s="53"/>
      <c r="H731" s="53"/>
      <c r="I731" s="53"/>
      <c r="J731" s="53"/>
      <c r="K731" s="53"/>
      <c r="L731" s="54"/>
      <c r="M731" s="110"/>
      <c r="N731" s="110"/>
      <c r="O731" s="105"/>
      <c r="P731" s="112"/>
      <c r="Q731" s="107"/>
      <c r="R731" s="113"/>
      <c r="S731" s="101"/>
      <c r="T731" s="102"/>
      <c r="U731" s="102"/>
      <c r="V731" s="105"/>
      <c r="W731" s="105"/>
      <c r="X731" s="105"/>
      <c r="Y731" s="106"/>
      <c r="Z731" s="105"/>
      <c r="BI731" s="105"/>
      <c r="BJ731" s="105"/>
      <c r="BK731" s="105"/>
      <c r="BL731" s="105"/>
    </row>
    <row r="732" spans="3:64">
      <c r="C732" s="45"/>
      <c r="D732" s="53"/>
      <c r="E732" s="54"/>
      <c r="F732" s="54"/>
      <c r="G732" s="53"/>
      <c r="H732" s="53"/>
      <c r="I732" s="53"/>
      <c r="J732" s="53"/>
      <c r="K732" s="53"/>
      <c r="L732" s="54"/>
      <c r="M732" s="110"/>
      <c r="N732" s="110"/>
      <c r="O732" s="105"/>
      <c r="P732" s="112"/>
      <c r="Q732" s="107"/>
      <c r="R732" s="113"/>
      <c r="S732" s="101"/>
      <c r="T732" s="102"/>
      <c r="U732" s="102"/>
      <c r="V732" s="105"/>
      <c r="W732" s="105"/>
      <c r="X732" s="105"/>
      <c r="Y732" s="106"/>
      <c r="Z732" s="105"/>
      <c r="BI732" s="105"/>
      <c r="BJ732" s="105"/>
      <c r="BK732" s="105"/>
      <c r="BL732" s="105"/>
    </row>
    <row r="733" spans="3:64">
      <c r="C733" s="45"/>
      <c r="D733" s="53"/>
      <c r="E733" s="54"/>
      <c r="F733" s="54"/>
      <c r="G733" s="53"/>
      <c r="H733" s="53"/>
      <c r="I733" s="53"/>
      <c r="J733" s="53"/>
      <c r="K733" s="53"/>
      <c r="L733" s="54"/>
      <c r="M733" s="110"/>
      <c r="N733" s="110"/>
      <c r="O733" s="105"/>
      <c r="P733" s="112"/>
      <c r="Q733" s="107"/>
      <c r="R733" s="113"/>
      <c r="S733" s="101"/>
      <c r="T733" s="102"/>
      <c r="U733" s="102"/>
      <c r="V733" s="105"/>
      <c r="W733" s="105"/>
      <c r="X733" s="105"/>
      <c r="Y733" s="106"/>
      <c r="Z733" s="105"/>
      <c r="BI733" s="105"/>
      <c r="BJ733" s="105"/>
      <c r="BK733" s="105"/>
      <c r="BL733" s="105"/>
    </row>
    <row r="734" spans="3:64">
      <c r="C734" s="45"/>
      <c r="D734" s="53"/>
      <c r="E734" s="54"/>
      <c r="F734" s="54"/>
      <c r="G734" s="53"/>
      <c r="H734" s="53"/>
      <c r="I734" s="53"/>
      <c r="J734" s="53"/>
      <c r="K734" s="53"/>
      <c r="L734" s="54"/>
      <c r="M734" s="110"/>
      <c r="N734" s="110"/>
      <c r="O734" s="105"/>
      <c r="P734" s="112"/>
      <c r="Q734" s="107"/>
      <c r="R734" s="113"/>
      <c r="S734" s="101"/>
      <c r="T734" s="102"/>
      <c r="U734" s="102"/>
      <c r="V734" s="105"/>
      <c r="W734" s="105"/>
      <c r="X734" s="105"/>
      <c r="Y734" s="106"/>
      <c r="Z734" s="105"/>
      <c r="BI734" s="105"/>
      <c r="BJ734" s="105"/>
      <c r="BK734" s="105"/>
      <c r="BL734" s="105"/>
    </row>
    <row r="735" spans="3:64">
      <c r="C735" s="45"/>
      <c r="D735" s="53"/>
      <c r="E735" s="54"/>
      <c r="F735" s="54"/>
      <c r="G735" s="53"/>
      <c r="H735" s="53"/>
      <c r="I735" s="53"/>
      <c r="J735" s="53"/>
      <c r="K735" s="53"/>
      <c r="L735" s="54"/>
      <c r="M735" s="110"/>
      <c r="N735" s="110"/>
      <c r="O735" s="105"/>
      <c r="P735" s="112"/>
      <c r="Q735" s="107"/>
      <c r="R735" s="113"/>
      <c r="S735" s="101"/>
      <c r="T735" s="102"/>
      <c r="U735" s="102"/>
      <c r="V735" s="105"/>
      <c r="W735" s="105"/>
      <c r="X735" s="105"/>
      <c r="Y735" s="106"/>
      <c r="Z735" s="105"/>
      <c r="BI735" s="105"/>
      <c r="BJ735" s="105"/>
      <c r="BK735" s="105"/>
      <c r="BL735" s="105"/>
    </row>
    <row r="736" spans="3:64">
      <c r="C736" s="45"/>
      <c r="D736" s="53"/>
      <c r="E736" s="54"/>
      <c r="F736" s="54"/>
      <c r="G736" s="53"/>
      <c r="H736" s="53"/>
      <c r="I736" s="53"/>
      <c r="J736" s="53"/>
      <c r="K736" s="53"/>
      <c r="L736" s="54"/>
      <c r="M736" s="110"/>
      <c r="N736" s="110"/>
      <c r="O736" s="105"/>
      <c r="P736" s="112"/>
      <c r="Q736" s="107"/>
      <c r="R736" s="113"/>
      <c r="S736" s="101"/>
      <c r="T736" s="102"/>
      <c r="U736" s="102"/>
      <c r="V736" s="105"/>
      <c r="W736" s="105"/>
      <c r="X736" s="105"/>
      <c r="Y736" s="106"/>
      <c r="Z736" s="105"/>
      <c r="BI736" s="105"/>
      <c r="BJ736" s="105"/>
      <c r="BK736" s="105"/>
      <c r="BL736" s="105"/>
    </row>
    <row r="737" spans="3:64">
      <c r="C737" s="45"/>
      <c r="D737" s="53"/>
      <c r="E737" s="54"/>
      <c r="F737" s="54"/>
      <c r="G737" s="53"/>
      <c r="H737" s="53"/>
      <c r="I737" s="53"/>
      <c r="J737" s="53"/>
      <c r="K737" s="53"/>
      <c r="L737" s="54"/>
      <c r="M737" s="110"/>
      <c r="N737" s="110"/>
      <c r="O737" s="105"/>
      <c r="P737" s="112"/>
      <c r="Q737" s="107"/>
      <c r="R737" s="113"/>
      <c r="S737" s="101"/>
      <c r="T737" s="102"/>
      <c r="U737" s="102"/>
      <c r="V737" s="105"/>
      <c r="W737" s="105"/>
      <c r="X737" s="105"/>
      <c r="Y737" s="106"/>
      <c r="Z737" s="105"/>
      <c r="BI737" s="105"/>
      <c r="BJ737" s="105"/>
      <c r="BK737" s="105"/>
      <c r="BL737" s="105"/>
    </row>
    <row r="738" spans="3:64">
      <c r="C738" s="45"/>
      <c r="D738" s="53"/>
      <c r="E738" s="54"/>
      <c r="F738" s="54"/>
      <c r="G738" s="53"/>
      <c r="H738" s="53"/>
      <c r="I738" s="53"/>
      <c r="J738" s="53"/>
      <c r="K738" s="53"/>
      <c r="L738" s="54"/>
      <c r="M738" s="110"/>
      <c r="N738" s="110"/>
      <c r="O738" s="105"/>
      <c r="P738" s="112"/>
      <c r="Q738" s="107"/>
      <c r="R738" s="113"/>
      <c r="S738" s="101"/>
      <c r="T738" s="102"/>
      <c r="U738" s="102"/>
      <c r="V738" s="105"/>
      <c r="W738" s="105"/>
      <c r="X738" s="105"/>
      <c r="Y738" s="106"/>
      <c r="Z738" s="105"/>
      <c r="BI738" s="105"/>
      <c r="BJ738" s="105"/>
      <c r="BK738" s="105"/>
      <c r="BL738" s="105"/>
    </row>
    <row r="739" spans="3:64">
      <c r="C739" s="45"/>
      <c r="D739" s="53"/>
      <c r="E739" s="54"/>
      <c r="F739" s="54"/>
      <c r="G739" s="53"/>
      <c r="H739" s="53"/>
      <c r="I739" s="53"/>
      <c r="J739" s="53"/>
      <c r="K739" s="53"/>
      <c r="L739" s="54"/>
      <c r="M739" s="110"/>
      <c r="N739" s="110"/>
      <c r="O739" s="105"/>
      <c r="P739" s="112"/>
      <c r="Q739" s="107"/>
      <c r="R739" s="113"/>
      <c r="S739" s="101"/>
      <c r="T739" s="102"/>
      <c r="U739" s="102"/>
      <c r="V739" s="105"/>
      <c r="W739" s="105"/>
      <c r="X739" s="105"/>
      <c r="Y739" s="106"/>
      <c r="Z739" s="105"/>
      <c r="BI739" s="105"/>
      <c r="BJ739" s="105"/>
      <c r="BK739" s="105"/>
      <c r="BL739" s="105"/>
    </row>
    <row r="740" spans="3:64">
      <c r="C740" s="45"/>
      <c r="D740" s="53"/>
      <c r="E740" s="54"/>
      <c r="F740" s="54"/>
      <c r="G740" s="53"/>
      <c r="H740" s="53"/>
      <c r="I740" s="53"/>
      <c r="J740" s="53"/>
      <c r="K740" s="53"/>
      <c r="L740" s="54"/>
      <c r="M740" s="110"/>
      <c r="N740" s="110"/>
      <c r="O740" s="105"/>
      <c r="P740" s="112"/>
      <c r="Q740" s="107"/>
      <c r="R740" s="113"/>
      <c r="S740" s="101"/>
      <c r="T740" s="102"/>
      <c r="U740" s="102"/>
      <c r="V740" s="105"/>
      <c r="W740" s="105"/>
      <c r="X740" s="105"/>
      <c r="Y740" s="106"/>
      <c r="Z740" s="105"/>
      <c r="BI740" s="105"/>
      <c r="BJ740" s="105"/>
      <c r="BK740" s="105"/>
      <c r="BL740" s="105"/>
    </row>
    <row r="741" spans="3:64">
      <c r="C741" s="45"/>
      <c r="D741" s="53"/>
      <c r="E741" s="54"/>
      <c r="F741" s="54"/>
      <c r="G741" s="53"/>
      <c r="H741" s="53"/>
      <c r="I741" s="53"/>
      <c r="J741" s="53"/>
      <c r="K741" s="53"/>
      <c r="L741" s="54"/>
      <c r="M741" s="110"/>
      <c r="N741" s="110"/>
      <c r="O741" s="105"/>
      <c r="P741" s="112"/>
      <c r="Q741" s="107"/>
      <c r="R741" s="113"/>
      <c r="S741" s="101"/>
      <c r="T741" s="102"/>
      <c r="U741" s="102"/>
      <c r="V741" s="105"/>
      <c r="W741" s="105"/>
      <c r="X741" s="105"/>
      <c r="Y741" s="106"/>
      <c r="Z741" s="105"/>
      <c r="BI741" s="105"/>
      <c r="BJ741" s="105"/>
      <c r="BK741" s="105"/>
      <c r="BL741" s="105"/>
    </row>
    <row r="742" spans="3:64">
      <c r="C742" s="45"/>
      <c r="D742" s="53"/>
      <c r="E742" s="54"/>
      <c r="F742" s="54"/>
      <c r="G742" s="53"/>
      <c r="H742" s="53"/>
      <c r="I742" s="53"/>
      <c r="J742" s="53"/>
      <c r="K742" s="53"/>
      <c r="L742" s="54"/>
      <c r="M742" s="110"/>
      <c r="N742" s="110"/>
      <c r="O742" s="105"/>
      <c r="P742" s="112"/>
      <c r="Q742" s="107"/>
      <c r="R742" s="113"/>
      <c r="S742" s="101"/>
      <c r="T742" s="102"/>
      <c r="U742" s="102"/>
      <c r="V742" s="105"/>
      <c r="W742" s="105"/>
      <c r="X742" s="105"/>
      <c r="Y742" s="106"/>
      <c r="Z742" s="105"/>
      <c r="BI742" s="105"/>
      <c r="BJ742" s="105"/>
      <c r="BK742" s="105"/>
      <c r="BL742" s="105"/>
    </row>
    <row r="743" spans="3:64">
      <c r="C743" s="45"/>
      <c r="D743" s="53"/>
      <c r="E743" s="54"/>
      <c r="F743" s="54"/>
      <c r="G743" s="53"/>
      <c r="H743" s="53"/>
      <c r="I743" s="53"/>
      <c r="J743" s="53"/>
      <c r="K743" s="53"/>
      <c r="L743" s="54"/>
      <c r="M743" s="110"/>
      <c r="N743" s="110"/>
      <c r="O743" s="105"/>
      <c r="P743" s="112"/>
      <c r="Q743" s="107"/>
      <c r="R743" s="113"/>
      <c r="S743" s="101"/>
      <c r="T743" s="102"/>
      <c r="U743" s="102"/>
      <c r="V743" s="105"/>
      <c r="W743" s="105"/>
      <c r="X743" s="105"/>
      <c r="Y743" s="106"/>
      <c r="Z743" s="105"/>
      <c r="BI743" s="105"/>
      <c r="BJ743" s="105"/>
      <c r="BK743" s="105"/>
      <c r="BL743" s="105"/>
    </row>
    <row r="744" spans="3:64">
      <c r="C744" s="45"/>
      <c r="D744" s="53"/>
      <c r="E744" s="54"/>
      <c r="F744" s="54"/>
      <c r="G744" s="53"/>
      <c r="H744" s="53"/>
      <c r="I744" s="53"/>
      <c r="J744" s="53"/>
      <c r="K744" s="53"/>
      <c r="L744" s="54"/>
      <c r="M744" s="110"/>
      <c r="N744" s="110"/>
      <c r="O744" s="105"/>
      <c r="P744" s="112"/>
      <c r="Q744" s="107"/>
      <c r="R744" s="113"/>
      <c r="S744" s="101"/>
      <c r="T744" s="102"/>
      <c r="U744" s="102"/>
      <c r="V744" s="105"/>
      <c r="W744" s="105"/>
      <c r="X744" s="105"/>
      <c r="Y744" s="106"/>
      <c r="Z744" s="105"/>
      <c r="BI744" s="105"/>
      <c r="BJ744" s="105"/>
      <c r="BK744" s="105"/>
      <c r="BL744" s="105"/>
    </row>
    <row r="745" spans="3:64">
      <c r="C745" s="45"/>
      <c r="D745" s="53"/>
      <c r="E745" s="54"/>
      <c r="F745" s="54"/>
      <c r="G745" s="53"/>
      <c r="H745" s="53"/>
      <c r="I745" s="53"/>
      <c r="J745" s="53"/>
      <c r="K745" s="53"/>
      <c r="L745" s="54"/>
      <c r="M745" s="110"/>
      <c r="N745" s="110"/>
      <c r="O745" s="105"/>
      <c r="P745" s="112"/>
      <c r="Q745" s="107"/>
      <c r="R745" s="113"/>
      <c r="S745" s="101"/>
      <c r="T745" s="102"/>
      <c r="U745" s="102"/>
      <c r="V745" s="105"/>
      <c r="W745" s="105"/>
      <c r="X745" s="105"/>
      <c r="Y745" s="106"/>
      <c r="Z745" s="105"/>
      <c r="BI745" s="105"/>
      <c r="BJ745" s="105"/>
      <c r="BK745" s="105"/>
      <c r="BL745" s="105"/>
    </row>
    <row r="746" spans="3:64">
      <c r="C746" s="45"/>
      <c r="D746" s="53"/>
      <c r="E746" s="54"/>
      <c r="F746" s="54"/>
      <c r="G746" s="53"/>
      <c r="H746" s="53"/>
      <c r="I746" s="53"/>
      <c r="J746" s="53"/>
      <c r="K746" s="53"/>
      <c r="L746" s="54"/>
      <c r="M746" s="110"/>
      <c r="N746" s="110"/>
      <c r="O746" s="105"/>
      <c r="P746" s="112"/>
      <c r="Q746" s="107"/>
      <c r="R746" s="113"/>
      <c r="S746" s="101"/>
      <c r="T746" s="102"/>
      <c r="U746" s="102"/>
      <c r="V746" s="105"/>
      <c r="W746" s="105"/>
      <c r="X746" s="105"/>
      <c r="Y746" s="106"/>
      <c r="Z746" s="105"/>
      <c r="BI746" s="105"/>
      <c r="BJ746" s="105"/>
      <c r="BK746" s="105"/>
      <c r="BL746" s="105"/>
    </row>
    <row r="747" spans="3:64">
      <c r="C747" s="45"/>
      <c r="D747" s="53"/>
      <c r="E747" s="54"/>
      <c r="F747" s="54"/>
      <c r="G747" s="53"/>
      <c r="H747" s="53"/>
      <c r="I747" s="53"/>
      <c r="J747" s="53"/>
      <c r="K747" s="53"/>
      <c r="L747" s="54"/>
      <c r="M747" s="110"/>
      <c r="N747" s="110"/>
      <c r="O747" s="105"/>
      <c r="P747" s="112"/>
      <c r="Q747" s="107"/>
      <c r="R747" s="113"/>
      <c r="S747" s="101"/>
      <c r="T747" s="102"/>
      <c r="U747" s="102"/>
      <c r="V747" s="105"/>
      <c r="W747" s="105"/>
      <c r="X747" s="105"/>
      <c r="Y747" s="106"/>
      <c r="Z747" s="105"/>
      <c r="BI747" s="105"/>
      <c r="BJ747" s="105"/>
      <c r="BK747" s="105"/>
      <c r="BL747" s="105"/>
    </row>
    <row r="748" spans="3:64">
      <c r="C748" s="45"/>
      <c r="D748" s="53"/>
      <c r="E748" s="54"/>
      <c r="F748" s="54"/>
      <c r="G748" s="53"/>
      <c r="H748" s="53"/>
      <c r="I748" s="53"/>
      <c r="J748" s="53"/>
      <c r="K748" s="53"/>
      <c r="L748" s="54"/>
      <c r="M748" s="110"/>
      <c r="N748" s="110"/>
      <c r="O748" s="105"/>
      <c r="P748" s="112"/>
      <c r="Q748" s="107"/>
      <c r="R748" s="113"/>
      <c r="S748" s="101"/>
      <c r="T748" s="102"/>
      <c r="U748" s="102"/>
      <c r="V748" s="105"/>
      <c r="W748" s="105"/>
      <c r="X748" s="105"/>
      <c r="Y748" s="106"/>
      <c r="Z748" s="105"/>
      <c r="BI748" s="105"/>
      <c r="BJ748" s="105"/>
      <c r="BK748" s="105"/>
      <c r="BL748" s="105"/>
    </row>
    <row r="749" spans="3:64">
      <c r="C749" s="45"/>
      <c r="D749" s="53"/>
      <c r="E749" s="54"/>
      <c r="F749" s="54"/>
      <c r="G749" s="53"/>
      <c r="H749" s="53"/>
      <c r="I749" s="53"/>
      <c r="J749" s="53"/>
      <c r="K749" s="53"/>
      <c r="L749" s="54"/>
      <c r="M749" s="110"/>
      <c r="N749" s="110"/>
      <c r="O749" s="105"/>
      <c r="P749" s="112"/>
      <c r="Q749" s="107"/>
      <c r="R749" s="113"/>
      <c r="S749" s="101"/>
      <c r="T749" s="102"/>
      <c r="U749" s="102"/>
      <c r="V749" s="105"/>
      <c r="W749" s="105"/>
      <c r="X749" s="105"/>
      <c r="Y749" s="106"/>
      <c r="Z749" s="105"/>
      <c r="BI749" s="105"/>
      <c r="BJ749" s="105"/>
      <c r="BK749" s="105"/>
      <c r="BL749" s="105"/>
    </row>
    <row r="750" spans="3:64">
      <c r="C750" s="45"/>
      <c r="D750" s="53"/>
      <c r="E750" s="54"/>
      <c r="F750" s="54"/>
      <c r="G750" s="53"/>
      <c r="H750" s="53"/>
      <c r="I750" s="53"/>
      <c r="J750" s="53"/>
      <c r="K750" s="53"/>
      <c r="L750" s="54"/>
      <c r="M750" s="110"/>
      <c r="N750" s="110"/>
      <c r="O750" s="105"/>
      <c r="P750" s="112"/>
      <c r="Q750" s="107"/>
      <c r="R750" s="113"/>
      <c r="S750" s="101"/>
      <c r="T750" s="102"/>
      <c r="U750" s="102"/>
      <c r="V750" s="105"/>
      <c r="W750" s="105"/>
      <c r="X750" s="105"/>
      <c r="Y750" s="106"/>
      <c r="Z750" s="105"/>
      <c r="BI750" s="105"/>
      <c r="BJ750" s="105"/>
      <c r="BK750" s="105"/>
      <c r="BL750" s="105"/>
    </row>
    <row r="751" spans="3:64">
      <c r="C751" s="45"/>
      <c r="D751" s="53"/>
      <c r="E751" s="54"/>
      <c r="F751" s="54"/>
      <c r="G751" s="53"/>
      <c r="H751" s="53"/>
      <c r="I751" s="53"/>
      <c r="J751" s="53"/>
      <c r="K751" s="53"/>
      <c r="L751" s="54"/>
      <c r="M751" s="110"/>
      <c r="N751" s="110"/>
      <c r="O751" s="105"/>
      <c r="P751" s="112"/>
      <c r="Q751" s="107"/>
      <c r="R751" s="113"/>
      <c r="S751" s="101"/>
      <c r="T751" s="102"/>
      <c r="U751" s="102"/>
      <c r="V751" s="105"/>
      <c r="W751" s="105"/>
      <c r="X751" s="105"/>
      <c r="Y751" s="106"/>
      <c r="Z751" s="105"/>
      <c r="BI751" s="105"/>
      <c r="BJ751" s="105"/>
      <c r="BK751" s="105"/>
      <c r="BL751" s="105"/>
    </row>
    <row r="752" spans="3:64">
      <c r="C752" s="45"/>
      <c r="D752" s="53"/>
      <c r="E752" s="54"/>
      <c r="F752" s="54"/>
      <c r="G752" s="53"/>
      <c r="H752" s="53"/>
      <c r="I752" s="53"/>
      <c r="J752" s="53"/>
      <c r="K752" s="53"/>
      <c r="L752" s="54"/>
      <c r="M752" s="110"/>
      <c r="N752" s="110"/>
      <c r="O752" s="105"/>
      <c r="P752" s="112"/>
      <c r="Q752" s="107"/>
      <c r="R752" s="113"/>
      <c r="S752" s="101"/>
      <c r="T752" s="102"/>
      <c r="U752" s="102"/>
      <c r="V752" s="105"/>
      <c r="W752" s="105"/>
      <c r="X752" s="105"/>
      <c r="Y752" s="106"/>
      <c r="Z752" s="105"/>
      <c r="BI752" s="105"/>
      <c r="BJ752" s="105"/>
      <c r="BK752" s="105"/>
      <c r="BL752" s="105"/>
    </row>
    <row r="753" spans="3:64">
      <c r="C753" s="45"/>
      <c r="D753" s="53"/>
      <c r="E753" s="54"/>
      <c r="F753" s="54"/>
      <c r="G753" s="53"/>
      <c r="H753" s="53"/>
      <c r="I753" s="53"/>
      <c r="J753" s="53"/>
      <c r="K753" s="53"/>
      <c r="L753" s="54"/>
      <c r="M753" s="110"/>
      <c r="N753" s="110"/>
      <c r="O753" s="105"/>
      <c r="P753" s="112"/>
      <c r="Q753" s="107"/>
      <c r="R753" s="113"/>
      <c r="S753" s="101"/>
      <c r="T753" s="102"/>
      <c r="U753" s="102"/>
      <c r="V753" s="105"/>
      <c r="W753" s="105"/>
      <c r="X753" s="105"/>
      <c r="Y753" s="106"/>
      <c r="Z753" s="105"/>
      <c r="BI753" s="105"/>
      <c r="BJ753" s="105"/>
      <c r="BK753" s="105"/>
      <c r="BL753" s="105"/>
    </row>
    <row r="754" spans="3:64">
      <c r="C754" s="45"/>
      <c r="D754" s="53"/>
      <c r="E754" s="54"/>
      <c r="F754" s="54"/>
      <c r="G754" s="53"/>
      <c r="H754" s="53"/>
      <c r="I754" s="53"/>
      <c r="J754" s="53"/>
      <c r="K754" s="53"/>
      <c r="L754" s="54"/>
      <c r="M754" s="110"/>
      <c r="N754" s="110"/>
      <c r="O754" s="105"/>
      <c r="P754" s="112"/>
      <c r="Q754" s="107"/>
      <c r="R754" s="113"/>
      <c r="S754" s="101"/>
      <c r="T754" s="102"/>
      <c r="U754" s="102"/>
      <c r="V754" s="105"/>
      <c r="W754" s="105"/>
      <c r="X754" s="105"/>
      <c r="Y754" s="106"/>
      <c r="Z754" s="105"/>
      <c r="BI754" s="105"/>
      <c r="BJ754" s="105"/>
      <c r="BK754" s="105"/>
      <c r="BL754" s="105"/>
    </row>
    <row r="755" spans="3:64">
      <c r="C755" s="45"/>
      <c r="D755" s="53"/>
      <c r="E755" s="54"/>
      <c r="F755" s="54"/>
      <c r="G755" s="53"/>
      <c r="H755" s="53"/>
      <c r="I755" s="53"/>
      <c r="J755" s="53"/>
      <c r="K755" s="53"/>
      <c r="L755" s="54"/>
      <c r="M755" s="110"/>
      <c r="N755" s="110"/>
      <c r="O755" s="105"/>
      <c r="P755" s="112"/>
      <c r="Q755" s="107"/>
      <c r="R755" s="113"/>
      <c r="S755" s="101"/>
      <c r="T755" s="102"/>
      <c r="U755" s="102"/>
      <c r="V755" s="105"/>
      <c r="W755" s="105"/>
      <c r="X755" s="105"/>
      <c r="Y755" s="106"/>
      <c r="Z755" s="105"/>
      <c r="BI755" s="105"/>
      <c r="BJ755" s="105"/>
      <c r="BK755" s="105"/>
      <c r="BL755" s="105"/>
    </row>
    <row r="756" spans="3:64">
      <c r="C756" s="45"/>
      <c r="D756" s="53"/>
      <c r="E756" s="54"/>
      <c r="F756" s="54"/>
      <c r="G756" s="53"/>
      <c r="H756" s="53"/>
      <c r="I756" s="53"/>
      <c r="J756" s="53"/>
      <c r="K756" s="53"/>
      <c r="L756" s="54"/>
      <c r="M756" s="110"/>
      <c r="N756" s="110"/>
      <c r="O756" s="105"/>
      <c r="P756" s="112"/>
      <c r="Q756" s="107"/>
      <c r="R756" s="113"/>
      <c r="S756" s="101"/>
      <c r="T756" s="102"/>
      <c r="U756" s="102"/>
      <c r="V756" s="105"/>
      <c r="W756" s="105"/>
      <c r="X756" s="105"/>
      <c r="Y756" s="106"/>
      <c r="Z756" s="105"/>
      <c r="BI756" s="105"/>
      <c r="BJ756" s="105"/>
      <c r="BK756" s="105"/>
      <c r="BL756" s="105"/>
    </row>
    <row r="757" spans="3:64">
      <c r="C757" s="45"/>
      <c r="D757" s="53"/>
      <c r="E757" s="54"/>
      <c r="F757" s="54"/>
      <c r="G757" s="53"/>
      <c r="H757" s="53"/>
      <c r="I757" s="53"/>
      <c r="J757" s="53"/>
      <c r="K757" s="53"/>
      <c r="L757" s="54"/>
      <c r="M757" s="110"/>
      <c r="N757" s="110"/>
      <c r="O757" s="105"/>
      <c r="P757" s="112"/>
      <c r="Q757" s="107"/>
      <c r="R757" s="113"/>
      <c r="S757" s="101"/>
      <c r="T757" s="102"/>
      <c r="U757" s="102"/>
      <c r="V757" s="105"/>
      <c r="W757" s="105"/>
      <c r="X757" s="105"/>
      <c r="Y757" s="106"/>
      <c r="Z757" s="105"/>
      <c r="BI757" s="105"/>
      <c r="BJ757" s="105"/>
      <c r="BK757" s="105"/>
      <c r="BL757" s="105"/>
    </row>
    <row r="758" spans="3:64">
      <c r="C758" s="45"/>
      <c r="D758" s="53"/>
      <c r="E758" s="54"/>
      <c r="F758" s="54"/>
      <c r="G758" s="53"/>
      <c r="H758" s="53"/>
      <c r="I758" s="53"/>
      <c r="J758" s="53"/>
      <c r="K758" s="53"/>
      <c r="L758" s="54"/>
      <c r="M758" s="110"/>
      <c r="N758" s="110"/>
      <c r="O758" s="105"/>
      <c r="P758" s="112"/>
      <c r="Q758" s="107"/>
      <c r="R758" s="113"/>
      <c r="S758" s="101"/>
      <c r="T758" s="102"/>
      <c r="U758" s="102"/>
      <c r="V758" s="105"/>
      <c r="W758" s="105"/>
      <c r="X758" s="105"/>
      <c r="Y758" s="106"/>
      <c r="Z758" s="105"/>
      <c r="BI758" s="105"/>
      <c r="BJ758" s="105"/>
      <c r="BK758" s="105"/>
      <c r="BL758" s="105"/>
    </row>
    <row r="759" spans="3:64">
      <c r="C759" s="45"/>
      <c r="D759" s="53"/>
      <c r="E759" s="54"/>
      <c r="F759" s="54"/>
      <c r="G759" s="53"/>
      <c r="H759" s="53"/>
      <c r="I759" s="53"/>
      <c r="J759" s="53"/>
      <c r="K759" s="53"/>
      <c r="L759" s="54"/>
      <c r="M759" s="110"/>
      <c r="N759" s="110"/>
      <c r="O759" s="105"/>
      <c r="P759" s="112"/>
      <c r="Q759" s="107"/>
      <c r="R759" s="113"/>
      <c r="S759" s="101"/>
      <c r="T759" s="102"/>
      <c r="U759" s="102"/>
      <c r="V759" s="105"/>
      <c r="W759" s="105"/>
      <c r="X759" s="105"/>
      <c r="Y759" s="106"/>
      <c r="Z759" s="105"/>
      <c r="BI759" s="105"/>
      <c r="BJ759" s="105"/>
      <c r="BK759" s="105"/>
      <c r="BL759" s="105"/>
    </row>
    <row r="760" spans="3:64">
      <c r="C760" s="45"/>
      <c r="D760" s="53"/>
      <c r="E760" s="54"/>
      <c r="F760" s="54"/>
      <c r="G760" s="53"/>
      <c r="H760" s="53"/>
      <c r="I760" s="53"/>
      <c r="J760" s="53"/>
      <c r="K760" s="53"/>
      <c r="L760" s="54"/>
      <c r="M760" s="110"/>
      <c r="N760" s="110"/>
      <c r="O760" s="105"/>
      <c r="P760" s="112"/>
      <c r="Q760" s="107"/>
      <c r="R760" s="113"/>
      <c r="S760" s="101"/>
      <c r="T760" s="102"/>
      <c r="U760" s="102"/>
      <c r="V760" s="105"/>
      <c r="W760" s="105"/>
      <c r="X760" s="105"/>
      <c r="Y760" s="106"/>
      <c r="Z760" s="105"/>
      <c r="BI760" s="105"/>
      <c r="BJ760" s="105"/>
      <c r="BK760" s="105"/>
      <c r="BL760" s="105"/>
    </row>
    <row r="761" spans="3:64">
      <c r="C761" s="45"/>
      <c r="D761" s="53"/>
      <c r="E761" s="54"/>
      <c r="F761" s="54"/>
      <c r="G761" s="53"/>
      <c r="H761" s="53"/>
      <c r="I761" s="53"/>
      <c r="J761" s="53"/>
      <c r="K761" s="53"/>
      <c r="L761" s="54"/>
      <c r="M761" s="110"/>
      <c r="N761" s="110"/>
      <c r="O761" s="105"/>
      <c r="P761" s="112"/>
      <c r="Q761" s="107"/>
      <c r="R761" s="113"/>
      <c r="S761" s="101"/>
      <c r="T761" s="102"/>
      <c r="U761" s="102"/>
      <c r="V761" s="105"/>
      <c r="W761" s="105"/>
      <c r="X761" s="105"/>
      <c r="Y761" s="106"/>
      <c r="Z761" s="105"/>
      <c r="BI761" s="105"/>
      <c r="BJ761" s="105"/>
      <c r="BK761" s="105"/>
      <c r="BL761" s="105"/>
    </row>
    <row r="762" spans="3:64">
      <c r="C762" s="45"/>
      <c r="D762" s="53"/>
      <c r="E762" s="54"/>
      <c r="F762" s="54"/>
      <c r="G762" s="53"/>
      <c r="H762" s="53"/>
      <c r="I762" s="53"/>
      <c r="J762" s="53"/>
      <c r="K762" s="53"/>
      <c r="L762" s="54"/>
      <c r="M762" s="110"/>
      <c r="N762" s="110"/>
      <c r="O762" s="105"/>
      <c r="P762" s="112"/>
      <c r="Q762" s="107"/>
      <c r="R762" s="113"/>
      <c r="S762" s="101"/>
      <c r="T762" s="102"/>
      <c r="U762" s="102"/>
      <c r="V762" s="105"/>
      <c r="W762" s="105"/>
      <c r="X762" s="105"/>
      <c r="Y762" s="106"/>
      <c r="Z762" s="105"/>
      <c r="BI762" s="105"/>
      <c r="BJ762" s="105"/>
      <c r="BK762" s="105"/>
      <c r="BL762" s="105"/>
    </row>
    <row r="763" spans="3:64">
      <c r="C763" s="45"/>
      <c r="D763" s="53"/>
      <c r="E763" s="54"/>
      <c r="F763" s="54"/>
      <c r="G763" s="53"/>
      <c r="H763" s="53"/>
      <c r="I763" s="53"/>
      <c r="J763" s="53"/>
      <c r="K763" s="53"/>
      <c r="L763" s="54"/>
      <c r="M763" s="110"/>
      <c r="N763" s="110"/>
      <c r="O763" s="105"/>
      <c r="P763" s="112"/>
      <c r="Q763" s="107"/>
      <c r="R763" s="113"/>
      <c r="S763" s="101"/>
      <c r="T763" s="102"/>
      <c r="U763" s="102"/>
      <c r="V763" s="105"/>
      <c r="W763" s="105"/>
      <c r="X763" s="105"/>
      <c r="Y763" s="106"/>
      <c r="Z763" s="105"/>
      <c r="BI763" s="105"/>
      <c r="BJ763" s="105"/>
      <c r="BK763" s="105"/>
      <c r="BL763" s="105"/>
    </row>
    <row r="764" spans="3:64">
      <c r="C764" s="45"/>
      <c r="D764" s="53"/>
      <c r="E764" s="54"/>
      <c r="F764" s="54"/>
      <c r="G764" s="53"/>
      <c r="H764" s="53"/>
      <c r="I764" s="53"/>
      <c r="J764" s="53"/>
      <c r="K764" s="53"/>
      <c r="L764" s="54"/>
      <c r="M764" s="110"/>
      <c r="N764" s="110"/>
      <c r="O764" s="105"/>
      <c r="P764" s="112"/>
      <c r="Q764" s="107"/>
      <c r="R764" s="113"/>
      <c r="S764" s="101"/>
      <c r="T764" s="102"/>
      <c r="U764" s="102"/>
      <c r="V764" s="105"/>
      <c r="W764" s="105"/>
      <c r="X764" s="105"/>
      <c r="Y764" s="106"/>
      <c r="Z764" s="105"/>
      <c r="BI764" s="105"/>
      <c r="BJ764" s="105"/>
      <c r="BK764" s="105"/>
      <c r="BL764" s="105"/>
    </row>
    <row r="765" spans="3:64">
      <c r="C765" s="45"/>
      <c r="D765" s="53"/>
      <c r="E765" s="54"/>
      <c r="F765" s="54"/>
      <c r="G765" s="53"/>
      <c r="H765" s="53"/>
      <c r="I765" s="53"/>
      <c r="J765" s="53"/>
      <c r="K765" s="53"/>
      <c r="L765" s="54"/>
      <c r="M765" s="110"/>
      <c r="N765" s="110"/>
      <c r="O765" s="105"/>
      <c r="P765" s="112"/>
      <c r="Q765" s="107"/>
      <c r="R765" s="113"/>
      <c r="S765" s="101"/>
      <c r="T765" s="102"/>
      <c r="U765" s="102"/>
      <c r="V765" s="105"/>
      <c r="W765" s="105"/>
      <c r="X765" s="105"/>
      <c r="Y765" s="106"/>
      <c r="Z765" s="105"/>
      <c r="BI765" s="105"/>
      <c r="BJ765" s="105"/>
      <c r="BK765" s="105"/>
      <c r="BL765" s="105"/>
    </row>
    <row r="766" spans="3:64">
      <c r="C766" s="45"/>
      <c r="D766" s="53"/>
      <c r="E766" s="54"/>
      <c r="F766" s="54"/>
      <c r="G766" s="53"/>
      <c r="H766" s="53"/>
      <c r="I766" s="53"/>
      <c r="J766" s="53"/>
      <c r="K766" s="53"/>
      <c r="L766" s="54"/>
      <c r="M766" s="110"/>
      <c r="N766" s="110"/>
      <c r="O766" s="105"/>
      <c r="P766" s="112"/>
      <c r="Q766" s="107"/>
      <c r="R766" s="113"/>
      <c r="S766" s="101"/>
      <c r="T766" s="102"/>
      <c r="U766" s="102"/>
      <c r="V766" s="105"/>
      <c r="W766" s="105"/>
      <c r="X766" s="105"/>
      <c r="Y766" s="106"/>
      <c r="Z766" s="105"/>
      <c r="BI766" s="105"/>
      <c r="BJ766" s="105"/>
      <c r="BK766" s="105"/>
      <c r="BL766" s="105"/>
    </row>
    <row r="767" spans="3:64">
      <c r="C767" s="45"/>
      <c r="D767" s="53"/>
      <c r="E767" s="54"/>
      <c r="F767" s="54"/>
      <c r="G767" s="53"/>
      <c r="H767" s="53"/>
      <c r="I767" s="53"/>
      <c r="J767" s="53"/>
      <c r="K767" s="53"/>
      <c r="L767" s="54"/>
      <c r="M767" s="110"/>
      <c r="N767" s="110"/>
      <c r="O767" s="105"/>
      <c r="P767" s="112"/>
      <c r="Q767" s="107"/>
      <c r="R767" s="113"/>
      <c r="S767" s="101"/>
      <c r="T767" s="102"/>
      <c r="U767" s="102"/>
      <c r="V767" s="105"/>
      <c r="W767" s="105"/>
      <c r="X767" s="105"/>
      <c r="Y767" s="106"/>
      <c r="Z767" s="105"/>
      <c r="BI767" s="105"/>
      <c r="BJ767" s="105"/>
      <c r="BK767" s="105"/>
      <c r="BL767" s="105"/>
    </row>
    <row r="768" spans="3:64">
      <c r="C768" s="45"/>
      <c r="D768" s="53"/>
      <c r="E768" s="54"/>
      <c r="F768" s="54"/>
      <c r="G768" s="53"/>
      <c r="H768" s="53"/>
      <c r="I768" s="53"/>
      <c r="J768" s="53"/>
      <c r="K768" s="53"/>
      <c r="L768" s="54"/>
      <c r="M768" s="110"/>
      <c r="N768" s="110"/>
      <c r="O768" s="105"/>
      <c r="P768" s="112"/>
      <c r="Q768" s="107"/>
      <c r="R768" s="113"/>
      <c r="S768" s="101"/>
      <c r="T768" s="102"/>
      <c r="U768" s="102"/>
      <c r="V768" s="105"/>
      <c r="W768" s="105"/>
      <c r="X768" s="105"/>
      <c r="Y768" s="106"/>
      <c r="Z768" s="105"/>
      <c r="BI768" s="105"/>
      <c r="BJ768" s="105"/>
      <c r="BK768" s="105"/>
      <c r="BL768" s="105"/>
    </row>
    <row r="769" spans="3:64">
      <c r="C769" s="45"/>
      <c r="D769" s="53"/>
      <c r="E769" s="54"/>
      <c r="F769" s="54"/>
      <c r="G769" s="53"/>
      <c r="H769" s="53"/>
      <c r="I769" s="53"/>
      <c r="J769" s="53"/>
      <c r="K769" s="53"/>
      <c r="L769" s="54"/>
      <c r="M769" s="110"/>
      <c r="N769" s="110"/>
      <c r="O769" s="105"/>
      <c r="P769" s="112"/>
      <c r="Q769" s="107"/>
      <c r="R769" s="113"/>
      <c r="S769" s="101"/>
      <c r="T769" s="102"/>
      <c r="U769" s="102"/>
      <c r="V769" s="105"/>
      <c r="W769" s="105"/>
      <c r="X769" s="105"/>
      <c r="Y769" s="106"/>
      <c r="Z769" s="105"/>
      <c r="BI769" s="105"/>
      <c r="BJ769" s="105"/>
      <c r="BK769" s="105"/>
      <c r="BL769" s="105"/>
    </row>
    <row r="770" spans="3:64">
      <c r="C770" s="45"/>
      <c r="D770" s="53"/>
      <c r="E770" s="54"/>
      <c r="F770" s="54"/>
      <c r="G770" s="53"/>
      <c r="H770" s="53"/>
      <c r="I770" s="53"/>
      <c r="J770" s="53"/>
      <c r="K770" s="53"/>
      <c r="L770" s="54"/>
      <c r="M770" s="110"/>
      <c r="N770" s="110"/>
      <c r="O770" s="105"/>
      <c r="P770" s="112"/>
      <c r="Q770" s="107"/>
      <c r="R770" s="113"/>
      <c r="S770" s="101"/>
      <c r="T770" s="102"/>
      <c r="U770" s="102"/>
      <c r="V770" s="105"/>
      <c r="W770" s="105"/>
      <c r="X770" s="105"/>
      <c r="Y770" s="106"/>
      <c r="Z770" s="105"/>
      <c r="BI770" s="105"/>
      <c r="BJ770" s="105"/>
      <c r="BK770" s="105"/>
      <c r="BL770" s="105"/>
    </row>
    <row r="771" spans="3:64">
      <c r="C771" s="45"/>
      <c r="D771" s="53"/>
      <c r="E771" s="54"/>
      <c r="F771" s="54"/>
      <c r="G771" s="53"/>
      <c r="H771" s="53"/>
      <c r="I771" s="53"/>
      <c r="J771" s="53"/>
      <c r="K771" s="53"/>
      <c r="L771" s="54"/>
      <c r="M771" s="110"/>
      <c r="N771" s="110"/>
      <c r="O771" s="105"/>
      <c r="P771" s="112"/>
      <c r="Q771" s="107"/>
      <c r="R771" s="113"/>
      <c r="S771" s="101"/>
      <c r="T771" s="102"/>
      <c r="U771" s="102"/>
      <c r="V771" s="105"/>
      <c r="W771" s="105"/>
      <c r="X771" s="105"/>
      <c r="Y771" s="106"/>
      <c r="Z771" s="105"/>
      <c r="BI771" s="105"/>
      <c r="BJ771" s="105"/>
      <c r="BK771" s="105"/>
      <c r="BL771" s="105"/>
    </row>
    <row r="772" spans="3:64">
      <c r="C772" s="45"/>
      <c r="D772" s="53"/>
      <c r="E772" s="54"/>
      <c r="F772" s="54"/>
      <c r="G772" s="53"/>
      <c r="H772" s="53"/>
      <c r="I772" s="53"/>
      <c r="J772" s="53"/>
      <c r="K772" s="53"/>
      <c r="L772" s="54"/>
      <c r="M772" s="110"/>
      <c r="N772" s="110"/>
      <c r="O772" s="105"/>
      <c r="P772" s="112"/>
      <c r="Q772" s="107"/>
      <c r="R772" s="113"/>
      <c r="S772" s="101"/>
      <c r="T772" s="102"/>
      <c r="U772" s="102"/>
      <c r="V772" s="105"/>
      <c r="W772" s="105"/>
      <c r="X772" s="105"/>
      <c r="Y772" s="106"/>
      <c r="Z772" s="105"/>
      <c r="BI772" s="105"/>
      <c r="BJ772" s="105"/>
      <c r="BK772" s="105"/>
      <c r="BL772" s="105"/>
    </row>
    <row r="773" spans="3:64">
      <c r="C773" s="45"/>
      <c r="D773" s="53"/>
      <c r="E773" s="54"/>
      <c r="F773" s="54"/>
      <c r="G773" s="53"/>
      <c r="H773" s="53"/>
      <c r="I773" s="53"/>
      <c r="J773" s="53"/>
      <c r="K773" s="53"/>
      <c r="L773" s="54"/>
      <c r="M773" s="110"/>
      <c r="N773" s="110"/>
      <c r="O773" s="105"/>
      <c r="P773" s="112"/>
      <c r="Q773" s="107"/>
      <c r="R773" s="113"/>
      <c r="S773" s="101"/>
      <c r="T773" s="102"/>
      <c r="U773" s="102"/>
      <c r="V773" s="105"/>
      <c r="W773" s="105"/>
      <c r="X773" s="105"/>
      <c r="Y773" s="106"/>
      <c r="Z773" s="105"/>
      <c r="BI773" s="105"/>
      <c r="BJ773" s="105"/>
      <c r="BK773" s="105"/>
      <c r="BL773" s="105"/>
    </row>
    <row r="774" spans="3:64">
      <c r="C774" s="45"/>
      <c r="D774" s="53"/>
      <c r="E774" s="54"/>
      <c r="F774" s="54"/>
      <c r="G774" s="53"/>
      <c r="H774" s="53"/>
      <c r="I774" s="53"/>
      <c r="J774" s="53"/>
      <c r="K774" s="53"/>
      <c r="L774" s="54"/>
      <c r="M774" s="110"/>
      <c r="N774" s="110"/>
      <c r="O774" s="105"/>
      <c r="P774" s="112"/>
      <c r="Q774" s="107"/>
      <c r="R774" s="113"/>
      <c r="S774" s="101"/>
      <c r="T774" s="102"/>
      <c r="U774" s="102"/>
      <c r="V774" s="105"/>
      <c r="W774" s="105"/>
      <c r="X774" s="105"/>
      <c r="Y774" s="106"/>
      <c r="Z774" s="105"/>
      <c r="BI774" s="105"/>
      <c r="BJ774" s="105"/>
      <c r="BK774" s="105"/>
      <c r="BL774" s="105"/>
    </row>
    <row r="775" spans="3:64">
      <c r="C775" s="45"/>
      <c r="D775" s="53"/>
      <c r="E775" s="54"/>
      <c r="F775" s="54"/>
      <c r="G775" s="53"/>
      <c r="H775" s="53"/>
      <c r="I775" s="53"/>
      <c r="J775" s="53"/>
      <c r="K775" s="53"/>
      <c r="L775" s="54"/>
      <c r="M775" s="110"/>
      <c r="N775" s="110"/>
      <c r="O775" s="105"/>
      <c r="P775" s="112"/>
      <c r="Q775" s="107"/>
      <c r="R775" s="113"/>
      <c r="S775" s="101"/>
      <c r="T775" s="102"/>
      <c r="U775" s="102"/>
      <c r="V775" s="105"/>
      <c r="W775" s="105"/>
      <c r="X775" s="105"/>
      <c r="Y775" s="106"/>
      <c r="Z775" s="105"/>
      <c r="BI775" s="105"/>
      <c r="BJ775" s="105"/>
      <c r="BK775" s="105"/>
      <c r="BL775" s="105"/>
    </row>
    <row r="776" spans="3:64">
      <c r="C776" s="45"/>
      <c r="D776" s="53"/>
      <c r="E776" s="54"/>
      <c r="F776" s="54"/>
      <c r="G776" s="53"/>
      <c r="H776" s="53"/>
      <c r="I776" s="53"/>
      <c r="J776" s="53"/>
      <c r="K776" s="53"/>
      <c r="L776" s="54"/>
      <c r="M776" s="110"/>
      <c r="N776" s="110"/>
      <c r="O776" s="105"/>
      <c r="P776" s="112"/>
      <c r="Q776" s="107"/>
      <c r="R776" s="113"/>
      <c r="S776" s="101"/>
      <c r="T776" s="102"/>
      <c r="U776" s="102"/>
      <c r="V776" s="105"/>
      <c r="W776" s="105"/>
      <c r="X776" s="105"/>
      <c r="Y776" s="106"/>
      <c r="Z776" s="105"/>
      <c r="BI776" s="105"/>
      <c r="BJ776" s="105"/>
      <c r="BK776" s="105"/>
      <c r="BL776" s="105"/>
    </row>
    <row r="777" spans="3:64">
      <c r="C777" s="45"/>
      <c r="D777" s="53"/>
      <c r="E777" s="54"/>
      <c r="F777" s="54"/>
      <c r="G777" s="53"/>
      <c r="H777" s="53"/>
      <c r="I777" s="53"/>
      <c r="J777" s="53"/>
      <c r="K777" s="53"/>
      <c r="L777" s="54"/>
      <c r="M777" s="110"/>
      <c r="N777" s="110"/>
      <c r="O777" s="105"/>
      <c r="P777" s="112"/>
      <c r="Q777" s="107"/>
      <c r="R777" s="113"/>
      <c r="S777" s="101"/>
      <c r="T777" s="102"/>
      <c r="U777" s="102"/>
      <c r="V777" s="105"/>
      <c r="W777" s="105"/>
      <c r="X777" s="105"/>
      <c r="Y777" s="106"/>
      <c r="Z777" s="105"/>
      <c r="BI777" s="105"/>
      <c r="BJ777" s="105"/>
      <c r="BK777" s="105"/>
      <c r="BL777" s="105"/>
    </row>
    <row r="778" spans="3:64">
      <c r="C778" s="45"/>
      <c r="D778" s="53"/>
      <c r="E778" s="54"/>
      <c r="F778" s="54"/>
      <c r="G778" s="53"/>
      <c r="H778" s="53"/>
      <c r="I778" s="53"/>
      <c r="J778" s="53"/>
      <c r="K778" s="53"/>
      <c r="L778" s="54"/>
      <c r="M778" s="110"/>
      <c r="N778" s="110"/>
      <c r="O778" s="105"/>
      <c r="P778" s="112"/>
      <c r="Q778" s="107"/>
      <c r="R778" s="113"/>
      <c r="S778" s="101"/>
      <c r="T778" s="102"/>
      <c r="U778" s="102"/>
      <c r="V778" s="105"/>
      <c r="W778" s="105"/>
      <c r="X778" s="105"/>
      <c r="Y778" s="106"/>
      <c r="Z778" s="105"/>
      <c r="BI778" s="105"/>
      <c r="BJ778" s="105"/>
      <c r="BK778" s="105"/>
      <c r="BL778" s="105"/>
    </row>
    <row r="779" spans="3:64">
      <c r="C779" s="45"/>
      <c r="D779" s="53"/>
      <c r="E779" s="54"/>
      <c r="F779" s="54"/>
      <c r="G779" s="53"/>
      <c r="H779" s="53"/>
      <c r="I779" s="53"/>
      <c r="J779" s="53"/>
      <c r="K779" s="53"/>
      <c r="L779" s="54"/>
      <c r="M779" s="110"/>
      <c r="N779" s="110"/>
      <c r="O779" s="105"/>
      <c r="P779" s="112"/>
      <c r="Q779" s="107"/>
      <c r="R779" s="113"/>
      <c r="S779" s="101"/>
      <c r="T779" s="102"/>
      <c r="U779" s="102"/>
      <c r="V779" s="105"/>
      <c r="W779" s="105"/>
      <c r="X779" s="105"/>
      <c r="Y779" s="106"/>
      <c r="Z779" s="105"/>
      <c r="BI779" s="105"/>
      <c r="BJ779" s="105"/>
      <c r="BK779" s="105"/>
      <c r="BL779" s="105"/>
    </row>
    <row r="780" spans="3:64">
      <c r="C780" s="45"/>
      <c r="D780" s="53"/>
      <c r="E780" s="54"/>
      <c r="F780" s="54"/>
      <c r="G780" s="53"/>
      <c r="H780" s="53"/>
      <c r="I780" s="53"/>
      <c r="J780" s="53"/>
      <c r="K780" s="53"/>
      <c r="L780" s="54"/>
      <c r="M780" s="110"/>
      <c r="N780" s="110"/>
      <c r="O780" s="105"/>
      <c r="P780" s="112"/>
      <c r="Q780" s="107"/>
      <c r="R780" s="113"/>
      <c r="S780" s="101"/>
      <c r="T780" s="102"/>
      <c r="U780" s="102"/>
      <c r="V780" s="105"/>
      <c r="W780" s="105"/>
      <c r="X780" s="105"/>
      <c r="Y780" s="106"/>
      <c r="Z780" s="105"/>
      <c r="BI780" s="105"/>
      <c r="BJ780" s="105"/>
      <c r="BK780" s="105"/>
      <c r="BL780" s="105"/>
    </row>
    <row r="781" spans="3:64">
      <c r="C781" s="45"/>
      <c r="D781" s="53"/>
      <c r="E781" s="54"/>
      <c r="F781" s="54"/>
      <c r="G781" s="53"/>
      <c r="H781" s="53"/>
      <c r="I781" s="53"/>
      <c r="J781" s="53"/>
      <c r="K781" s="53"/>
      <c r="L781" s="54"/>
      <c r="M781" s="110"/>
      <c r="N781" s="110"/>
      <c r="O781" s="105"/>
      <c r="P781" s="112"/>
      <c r="Q781" s="107"/>
      <c r="R781" s="113"/>
      <c r="S781" s="101"/>
      <c r="T781" s="102"/>
      <c r="U781" s="102"/>
      <c r="V781" s="105"/>
      <c r="W781" s="105"/>
      <c r="X781" s="105"/>
      <c r="Y781" s="106"/>
      <c r="Z781" s="105"/>
      <c r="BI781" s="105"/>
      <c r="BJ781" s="105"/>
      <c r="BK781" s="105"/>
      <c r="BL781" s="105"/>
    </row>
    <row r="782" spans="3:64">
      <c r="C782" s="45"/>
      <c r="D782" s="53"/>
      <c r="E782" s="54"/>
      <c r="F782" s="54"/>
      <c r="G782" s="53"/>
      <c r="H782" s="53"/>
      <c r="I782" s="53"/>
      <c r="J782" s="53"/>
      <c r="K782" s="53"/>
      <c r="L782" s="54"/>
      <c r="M782" s="110"/>
      <c r="N782" s="110"/>
      <c r="O782" s="105"/>
      <c r="P782" s="112"/>
      <c r="Q782" s="107"/>
      <c r="R782" s="113"/>
      <c r="S782" s="101"/>
      <c r="T782" s="102"/>
      <c r="U782" s="102"/>
      <c r="V782" s="105"/>
      <c r="W782" s="105"/>
      <c r="X782" s="105"/>
      <c r="Y782" s="106"/>
      <c r="Z782" s="105"/>
      <c r="BI782" s="105"/>
      <c r="BJ782" s="105"/>
      <c r="BK782" s="105"/>
      <c r="BL782" s="105"/>
    </row>
    <row r="783" spans="3:64">
      <c r="C783" s="45"/>
      <c r="D783" s="53"/>
      <c r="E783" s="54"/>
      <c r="F783" s="54"/>
      <c r="G783" s="53"/>
      <c r="H783" s="53"/>
      <c r="I783" s="53"/>
      <c r="J783" s="53"/>
      <c r="K783" s="53"/>
      <c r="L783" s="54"/>
      <c r="M783" s="110"/>
      <c r="N783" s="110"/>
      <c r="O783" s="105"/>
      <c r="P783" s="112"/>
      <c r="Q783" s="107"/>
      <c r="R783" s="113"/>
      <c r="S783" s="101"/>
      <c r="T783" s="102"/>
      <c r="U783" s="102"/>
      <c r="V783" s="105"/>
      <c r="W783" s="105"/>
      <c r="X783" s="105"/>
      <c r="Y783" s="106"/>
      <c r="Z783" s="105"/>
      <c r="BI783" s="105"/>
      <c r="BJ783" s="105"/>
      <c r="BK783" s="105"/>
      <c r="BL783" s="105"/>
    </row>
    <row r="784" spans="3:64">
      <c r="C784" s="45"/>
      <c r="D784" s="53"/>
      <c r="E784" s="54"/>
      <c r="F784" s="54"/>
      <c r="G784" s="53"/>
      <c r="H784" s="53"/>
      <c r="I784" s="53"/>
      <c r="J784" s="53"/>
      <c r="K784" s="53"/>
      <c r="L784" s="54"/>
      <c r="M784" s="110"/>
      <c r="N784" s="110"/>
      <c r="O784" s="105"/>
      <c r="P784" s="112"/>
      <c r="Q784" s="107"/>
      <c r="R784" s="113"/>
      <c r="S784" s="101"/>
      <c r="T784" s="102"/>
      <c r="U784" s="102"/>
      <c r="V784" s="105"/>
      <c r="W784" s="105"/>
      <c r="X784" s="105"/>
      <c r="Y784" s="106"/>
      <c r="Z784" s="105"/>
      <c r="BI784" s="105"/>
      <c r="BJ784" s="105"/>
      <c r="BK784" s="105"/>
      <c r="BL784" s="105"/>
    </row>
    <row r="785" spans="3:64">
      <c r="C785" s="45"/>
      <c r="D785" s="53"/>
      <c r="E785" s="54"/>
      <c r="F785" s="54"/>
      <c r="G785" s="53"/>
      <c r="H785" s="53"/>
      <c r="I785" s="53"/>
      <c r="J785" s="53"/>
      <c r="K785" s="53"/>
      <c r="L785" s="54"/>
      <c r="M785" s="110"/>
      <c r="N785" s="110"/>
      <c r="O785" s="105"/>
      <c r="P785" s="112"/>
      <c r="Q785" s="107"/>
      <c r="R785" s="113"/>
      <c r="S785" s="101"/>
      <c r="T785" s="102"/>
      <c r="U785" s="102"/>
      <c r="V785" s="105"/>
      <c r="W785" s="105"/>
      <c r="X785" s="105"/>
      <c r="Y785" s="106"/>
      <c r="Z785" s="105"/>
      <c r="BI785" s="105"/>
      <c r="BJ785" s="105"/>
      <c r="BK785" s="105"/>
      <c r="BL785" s="105"/>
    </row>
    <row r="786" spans="3:64">
      <c r="C786" s="45"/>
      <c r="D786" s="53"/>
      <c r="E786" s="54"/>
      <c r="F786" s="54"/>
      <c r="G786" s="53"/>
      <c r="H786" s="53"/>
      <c r="I786" s="53"/>
      <c r="J786" s="53"/>
      <c r="K786" s="53"/>
      <c r="L786" s="54"/>
      <c r="M786" s="110"/>
      <c r="N786" s="110"/>
      <c r="O786" s="105"/>
      <c r="P786" s="112"/>
      <c r="Q786" s="107"/>
      <c r="R786" s="113"/>
      <c r="S786" s="101"/>
      <c r="T786" s="102"/>
      <c r="U786" s="102"/>
      <c r="V786" s="105"/>
      <c r="W786" s="105"/>
      <c r="X786" s="105"/>
      <c r="Y786" s="106"/>
      <c r="Z786" s="105"/>
      <c r="BI786" s="105"/>
      <c r="BJ786" s="105"/>
      <c r="BK786" s="105"/>
      <c r="BL786" s="105"/>
    </row>
    <row r="787" spans="3:64">
      <c r="C787" s="45"/>
      <c r="D787" s="53"/>
      <c r="E787" s="54"/>
      <c r="F787" s="54"/>
      <c r="G787" s="53"/>
      <c r="H787" s="53"/>
      <c r="I787" s="53"/>
      <c r="J787" s="53"/>
      <c r="K787" s="53"/>
      <c r="L787" s="54"/>
      <c r="M787" s="110"/>
      <c r="N787" s="110"/>
      <c r="O787" s="105"/>
      <c r="P787" s="112"/>
      <c r="Q787" s="107"/>
      <c r="R787" s="113"/>
      <c r="S787" s="101"/>
      <c r="T787" s="102"/>
      <c r="U787" s="102"/>
      <c r="V787" s="105"/>
      <c r="W787" s="105"/>
      <c r="X787" s="105"/>
      <c r="Y787" s="106"/>
      <c r="Z787" s="105"/>
      <c r="BI787" s="105"/>
      <c r="BJ787" s="105"/>
      <c r="BK787" s="105"/>
      <c r="BL787" s="105"/>
    </row>
    <row r="788" spans="3:64">
      <c r="C788" s="45"/>
      <c r="D788" s="53"/>
      <c r="E788" s="54"/>
      <c r="F788" s="54"/>
      <c r="G788" s="53"/>
      <c r="H788" s="53"/>
      <c r="I788" s="53"/>
      <c r="J788" s="53"/>
      <c r="K788" s="53"/>
      <c r="L788" s="54"/>
      <c r="M788" s="110"/>
      <c r="N788" s="110"/>
      <c r="O788" s="105"/>
      <c r="P788" s="112"/>
      <c r="Q788" s="107"/>
      <c r="R788" s="113"/>
      <c r="S788" s="101"/>
      <c r="T788" s="102"/>
      <c r="U788" s="102"/>
      <c r="V788" s="105"/>
      <c r="W788" s="105"/>
      <c r="X788" s="105"/>
      <c r="Y788" s="106"/>
      <c r="Z788" s="105"/>
      <c r="BI788" s="105"/>
      <c r="BJ788" s="105"/>
      <c r="BK788" s="105"/>
      <c r="BL788" s="105"/>
    </row>
    <row r="789" spans="3:64">
      <c r="C789" s="45"/>
      <c r="D789" s="53"/>
      <c r="E789" s="54"/>
      <c r="F789" s="54"/>
      <c r="G789" s="53"/>
      <c r="H789" s="53"/>
      <c r="I789" s="53"/>
      <c r="J789" s="53"/>
      <c r="K789" s="53"/>
      <c r="L789" s="54"/>
      <c r="M789" s="110"/>
      <c r="N789" s="110"/>
      <c r="O789" s="105"/>
      <c r="P789" s="112"/>
      <c r="Q789" s="107"/>
      <c r="R789" s="113"/>
      <c r="S789" s="101"/>
      <c r="T789" s="102"/>
      <c r="U789" s="102"/>
      <c r="V789" s="105"/>
      <c r="W789" s="105"/>
      <c r="X789" s="105"/>
      <c r="Y789" s="106"/>
      <c r="Z789" s="105"/>
      <c r="BI789" s="105"/>
      <c r="BJ789" s="105"/>
      <c r="BK789" s="105"/>
      <c r="BL789" s="105"/>
    </row>
    <row r="790" spans="3:64">
      <c r="C790" s="45"/>
      <c r="D790" s="53"/>
      <c r="E790" s="54"/>
      <c r="F790" s="54"/>
      <c r="G790" s="53"/>
      <c r="H790" s="53"/>
      <c r="I790" s="53"/>
      <c r="J790" s="53"/>
      <c r="K790" s="53"/>
      <c r="L790" s="54"/>
      <c r="M790" s="110"/>
      <c r="N790" s="110"/>
      <c r="O790" s="105"/>
      <c r="P790" s="112"/>
      <c r="Q790" s="107"/>
      <c r="R790" s="113"/>
      <c r="S790" s="101"/>
      <c r="T790" s="102"/>
      <c r="U790" s="102"/>
      <c r="V790" s="105"/>
      <c r="W790" s="105"/>
      <c r="X790" s="105"/>
      <c r="Y790" s="106"/>
      <c r="Z790" s="105"/>
      <c r="BI790" s="105"/>
      <c r="BJ790" s="105"/>
      <c r="BK790" s="105"/>
      <c r="BL790" s="105"/>
    </row>
    <row r="791" spans="3:64">
      <c r="C791" s="45"/>
      <c r="D791" s="53"/>
      <c r="E791" s="54"/>
      <c r="F791" s="54"/>
      <c r="G791" s="53"/>
      <c r="H791" s="53"/>
      <c r="I791" s="53"/>
      <c r="J791" s="53"/>
      <c r="K791" s="53"/>
      <c r="L791" s="54"/>
      <c r="M791" s="110"/>
      <c r="N791" s="110"/>
      <c r="O791" s="105"/>
      <c r="P791" s="112"/>
      <c r="Q791" s="107"/>
      <c r="R791" s="113"/>
      <c r="S791" s="101"/>
      <c r="T791" s="102"/>
      <c r="U791" s="102"/>
      <c r="V791" s="105"/>
      <c r="W791" s="105"/>
      <c r="X791" s="105"/>
      <c r="Y791" s="106"/>
      <c r="Z791" s="105"/>
      <c r="BI791" s="105"/>
      <c r="BJ791" s="105"/>
      <c r="BK791" s="105"/>
      <c r="BL791" s="105"/>
    </row>
    <row r="792" spans="3:64">
      <c r="C792" s="45"/>
      <c r="D792" s="53"/>
      <c r="E792" s="54"/>
      <c r="F792" s="54"/>
      <c r="G792" s="53"/>
      <c r="H792" s="53"/>
      <c r="I792" s="53"/>
      <c r="J792" s="53"/>
      <c r="K792" s="53"/>
      <c r="L792" s="54"/>
      <c r="M792" s="110"/>
      <c r="N792" s="110"/>
      <c r="O792" s="105"/>
      <c r="P792" s="112"/>
      <c r="Q792" s="107"/>
      <c r="R792" s="113"/>
      <c r="S792" s="101"/>
      <c r="T792" s="102"/>
      <c r="U792" s="102"/>
      <c r="V792" s="105"/>
      <c r="W792" s="105"/>
      <c r="X792" s="105"/>
      <c r="Y792" s="106"/>
      <c r="Z792" s="105"/>
      <c r="BI792" s="105"/>
      <c r="BJ792" s="105"/>
      <c r="BK792" s="105"/>
      <c r="BL792" s="105"/>
    </row>
    <row r="793" spans="3:64">
      <c r="C793" s="45"/>
      <c r="D793" s="53"/>
      <c r="E793" s="54"/>
      <c r="F793" s="54"/>
      <c r="G793" s="53"/>
      <c r="H793" s="53"/>
      <c r="I793" s="53"/>
      <c r="J793" s="53"/>
      <c r="K793" s="53"/>
      <c r="L793" s="54"/>
      <c r="M793" s="110"/>
      <c r="N793" s="110"/>
      <c r="O793" s="105"/>
      <c r="P793" s="112"/>
      <c r="Q793" s="107"/>
      <c r="R793" s="113"/>
      <c r="S793" s="101"/>
      <c r="T793" s="102"/>
      <c r="U793" s="102"/>
      <c r="V793" s="105"/>
      <c r="W793" s="105"/>
      <c r="X793" s="105"/>
      <c r="Y793" s="106"/>
      <c r="Z793" s="105"/>
      <c r="BI793" s="105"/>
      <c r="BJ793" s="105"/>
      <c r="BK793" s="105"/>
      <c r="BL793" s="105"/>
    </row>
    <row r="794" spans="3:64">
      <c r="C794" s="45"/>
      <c r="D794" s="53"/>
      <c r="E794" s="54"/>
      <c r="F794" s="54"/>
      <c r="G794" s="53"/>
      <c r="H794" s="53"/>
      <c r="I794" s="53"/>
      <c r="J794" s="53"/>
      <c r="K794" s="53"/>
      <c r="L794" s="54"/>
      <c r="M794" s="110"/>
      <c r="N794" s="110"/>
      <c r="O794" s="105"/>
      <c r="P794" s="112"/>
      <c r="Q794" s="107"/>
      <c r="R794" s="113"/>
      <c r="S794" s="101"/>
      <c r="T794" s="102"/>
      <c r="U794" s="102"/>
      <c r="V794" s="105"/>
      <c r="W794" s="105"/>
      <c r="X794" s="105"/>
      <c r="Y794" s="106"/>
      <c r="Z794" s="105"/>
      <c r="BI794" s="105"/>
      <c r="BJ794" s="105"/>
      <c r="BK794" s="105"/>
      <c r="BL794" s="105"/>
    </row>
    <row r="795" spans="3:64">
      <c r="C795" s="45"/>
      <c r="D795" s="53"/>
      <c r="E795" s="54"/>
      <c r="F795" s="54"/>
      <c r="G795" s="53"/>
      <c r="H795" s="53"/>
      <c r="I795" s="53"/>
      <c r="J795" s="53"/>
      <c r="K795" s="53"/>
      <c r="L795" s="54"/>
      <c r="M795" s="110"/>
      <c r="N795" s="110"/>
      <c r="O795" s="105"/>
      <c r="P795" s="112"/>
      <c r="Q795" s="107"/>
      <c r="R795" s="113"/>
      <c r="S795" s="101"/>
      <c r="T795" s="102"/>
      <c r="U795" s="102"/>
      <c r="V795" s="105"/>
      <c r="W795" s="105"/>
      <c r="X795" s="105"/>
      <c r="Y795" s="106"/>
      <c r="Z795" s="105"/>
      <c r="BI795" s="105"/>
      <c r="BJ795" s="105"/>
      <c r="BK795" s="105"/>
      <c r="BL795" s="105"/>
    </row>
    <row r="796" spans="3:64">
      <c r="C796" s="45"/>
      <c r="D796" s="53"/>
      <c r="E796" s="54"/>
      <c r="F796" s="54"/>
      <c r="G796" s="53"/>
      <c r="H796" s="53"/>
      <c r="I796" s="53"/>
      <c r="J796" s="53"/>
      <c r="K796" s="53"/>
      <c r="L796" s="54"/>
      <c r="M796" s="110"/>
      <c r="N796" s="110"/>
      <c r="O796" s="105"/>
      <c r="P796" s="112"/>
      <c r="Q796" s="107"/>
      <c r="R796" s="113"/>
      <c r="S796" s="101"/>
      <c r="T796" s="102"/>
      <c r="U796" s="102"/>
      <c r="V796" s="105"/>
      <c r="W796" s="105"/>
      <c r="X796" s="105"/>
      <c r="Y796" s="106"/>
      <c r="Z796" s="105"/>
      <c r="BI796" s="105"/>
      <c r="BJ796" s="105"/>
      <c r="BK796" s="105"/>
      <c r="BL796" s="105"/>
    </row>
    <row r="797" spans="3:64">
      <c r="C797" s="45"/>
      <c r="D797" s="53"/>
      <c r="E797" s="54"/>
      <c r="F797" s="54"/>
      <c r="G797" s="53"/>
      <c r="H797" s="53"/>
      <c r="I797" s="53"/>
      <c r="J797" s="53"/>
      <c r="K797" s="53"/>
      <c r="L797" s="54"/>
      <c r="M797" s="110"/>
      <c r="N797" s="110"/>
      <c r="O797" s="105"/>
      <c r="P797" s="112"/>
      <c r="Q797" s="107"/>
      <c r="R797" s="113"/>
      <c r="S797" s="101"/>
      <c r="T797" s="102"/>
      <c r="U797" s="102"/>
      <c r="V797" s="105"/>
      <c r="W797" s="105"/>
      <c r="X797" s="105"/>
      <c r="Y797" s="106"/>
      <c r="Z797" s="105"/>
      <c r="BI797" s="105"/>
      <c r="BJ797" s="105"/>
      <c r="BK797" s="105"/>
      <c r="BL797" s="105"/>
    </row>
    <row r="798" spans="3:64">
      <c r="C798" s="45"/>
      <c r="D798" s="53"/>
      <c r="E798" s="54"/>
      <c r="F798" s="54"/>
      <c r="G798" s="53"/>
      <c r="H798" s="53"/>
      <c r="I798" s="53"/>
      <c r="J798" s="53"/>
      <c r="K798" s="53"/>
      <c r="L798" s="54"/>
      <c r="M798" s="110"/>
      <c r="N798" s="110"/>
      <c r="O798" s="105"/>
      <c r="P798" s="112"/>
      <c r="Q798" s="107"/>
      <c r="R798" s="113"/>
      <c r="S798" s="101"/>
      <c r="T798" s="102"/>
      <c r="U798" s="102"/>
      <c r="V798" s="105"/>
      <c r="W798" s="105"/>
      <c r="X798" s="105"/>
      <c r="Y798" s="106"/>
      <c r="Z798" s="105"/>
      <c r="BI798" s="105"/>
      <c r="BJ798" s="105"/>
      <c r="BK798" s="105"/>
      <c r="BL798" s="105"/>
    </row>
    <row r="799" spans="3:64">
      <c r="C799" s="45"/>
      <c r="D799" s="53"/>
      <c r="E799" s="54"/>
      <c r="F799" s="54"/>
      <c r="G799" s="53"/>
      <c r="H799" s="53"/>
      <c r="I799" s="53"/>
      <c r="J799" s="53"/>
      <c r="K799" s="53"/>
      <c r="L799" s="54"/>
      <c r="M799" s="110"/>
      <c r="N799" s="110"/>
      <c r="O799" s="105"/>
      <c r="P799" s="112"/>
      <c r="Q799" s="107"/>
      <c r="R799" s="113"/>
      <c r="S799" s="101"/>
      <c r="T799" s="102"/>
      <c r="U799" s="102"/>
      <c r="V799" s="105"/>
      <c r="W799" s="105"/>
      <c r="X799" s="105"/>
      <c r="Y799" s="106"/>
      <c r="Z799" s="105"/>
      <c r="BI799" s="105"/>
      <c r="BJ799" s="105"/>
      <c r="BK799" s="105"/>
      <c r="BL799" s="105"/>
    </row>
    <row r="800" spans="3:64">
      <c r="C800" s="45"/>
      <c r="D800" s="53"/>
      <c r="E800" s="54"/>
      <c r="F800" s="54"/>
      <c r="G800" s="53"/>
      <c r="H800" s="53"/>
      <c r="I800" s="53"/>
      <c r="J800" s="53"/>
      <c r="K800" s="53"/>
      <c r="L800" s="54"/>
      <c r="M800" s="110"/>
      <c r="N800" s="110"/>
      <c r="O800" s="105"/>
      <c r="P800" s="112"/>
      <c r="Q800" s="107"/>
      <c r="R800" s="113"/>
      <c r="S800" s="101"/>
      <c r="T800" s="102"/>
      <c r="U800" s="102"/>
      <c r="V800" s="105"/>
      <c r="W800" s="105"/>
      <c r="X800" s="105"/>
      <c r="Y800" s="106"/>
      <c r="Z800" s="105"/>
      <c r="BI800" s="105"/>
      <c r="BJ800" s="105"/>
      <c r="BK800" s="105"/>
      <c r="BL800" s="105"/>
    </row>
    <row r="801" spans="3:64">
      <c r="C801" s="45"/>
      <c r="D801" s="53"/>
      <c r="E801" s="54"/>
      <c r="F801" s="54"/>
      <c r="G801" s="53"/>
      <c r="H801" s="53"/>
      <c r="I801" s="53"/>
      <c r="J801" s="53"/>
      <c r="K801" s="53"/>
      <c r="L801" s="54"/>
      <c r="M801" s="110"/>
      <c r="N801" s="110"/>
      <c r="O801" s="105"/>
      <c r="P801" s="112"/>
      <c r="Q801" s="107"/>
      <c r="R801" s="113"/>
      <c r="S801" s="101"/>
      <c r="T801" s="102"/>
      <c r="U801" s="102"/>
      <c r="V801" s="105"/>
      <c r="W801" s="105"/>
      <c r="X801" s="105"/>
      <c r="Y801" s="106"/>
      <c r="Z801" s="105"/>
      <c r="BI801" s="105"/>
      <c r="BJ801" s="105"/>
      <c r="BK801" s="105"/>
      <c r="BL801" s="105"/>
    </row>
    <row r="802" spans="3:64">
      <c r="C802" s="45"/>
      <c r="D802" s="53"/>
      <c r="E802" s="54"/>
      <c r="F802" s="54"/>
      <c r="G802" s="53"/>
      <c r="H802" s="53"/>
      <c r="I802" s="53"/>
      <c r="J802" s="53"/>
      <c r="K802" s="53"/>
      <c r="L802" s="54"/>
      <c r="M802" s="110"/>
      <c r="N802" s="110"/>
      <c r="O802" s="105"/>
      <c r="P802" s="112"/>
      <c r="Q802" s="107"/>
      <c r="R802" s="113"/>
      <c r="S802" s="101"/>
      <c r="T802" s="102"/>
      <c r="U802" s="102"/>
      <c r="V802" s="105"/>
      <c r="W802" s="105"/>
      <c r="X802" s="105"/>
      <c r="Y802" s="106"/>
      <c r="Z802" s="105"/>
      <c r="BI802" s="105"/>
      <c r="BJ802" s="105"/>
      <c r="BK802" s="105"/>
      <c r="BL802" s="105"/>
    </row>
    <row r="803" spans="3:64">
      <c r="C803" s="45"/>
      <c r="D803" s="53"/>
      <c r="E803" s="54"/>
      <c r="F803" s="54"/>
      <c r="G803" s="53"/>
      <c r="H803" s="53"/>
      <c r="I803" s="53"/>
      <c r="J803" s="53"/>
      <c r="K803" s="53"/>
      <c r="L803" s="54"/>
      <c r="M803" s="110"/>
      <c r="N803" s="110"/>
      <c r="O803" s="105"/>
      <c r="P803" s="112"/>
      <c r="Q803" s="107"/>
      <c r="R803" s="113"/>
      <c r="S803" s="101"/>
      <c r="T803" s="102"/>
      <c r="U803" s="102"/>
      <c r="V803" s="105"/>
      <c r="W803" s="105"/>
      <c r="X803" s="105"/>
      <c r="Y803" s="106"/>
      <c r="Z803" s="105"/>
      <c r="BI803" s="105"/>
      <c r="BJ803" s="105"/>
      <c r="BK803" s="105"/>
      <c r="BL803" s="105"/>
    </row>
    <row r="804" spans="3:64">
      <c r="C804" s="45"/>
      <c r="D804" s="53"/>
      <c r="E804" s="54"/>
      <c r="F804" s="54"/>
      <c r="G804" s="53"/>
      <c r="H804" s="53"/>
      <c r="I804" s="53"/>
      <c r="J804" s="53"/>
      <c r="K804" s="53"/>
      <c r="L804" s="54"/>
      <c r="M804" s="110"/>
      <c r="N804" s="110"/>
      <c r="O804" s="105"/>
      <c r="P804" s="112"/>
      <c r="Q804" s="107"/>
      <c r="R804" s="113"/>
      <c r="S804" s="101"/>
      <c r="T804" s="102"/>
      <c r="U804" s="102"/>
      <c r="V804" s="105"/>
      <c r="W804" s="105"/>
      <c r="X804" s="105"/>
      <c r="Y804" s="106"/>
      <c r="Z804" s="105"/>
      <c r="BI804" s="105"/>
      <c r="BJ804" s="105"/>
      <c r="BK804" s="105"/>
      <c r="BL804" s="105"/>
    </row>
    <row r="805" spans="3:64">
      <c r="C805" s="45"/>
      <c r="D805" s="53"/>
      <c r="E805" s="54"/>
      <c r="F805" s="54"/>
      <c r="G805" s="53"/>
      <c r="H805" s="53"/>
      <c r="I805" s="53"/>
      <c r="J805" s="53"/>
      <c r="K805" s="53"/>
      <c r="L805" s="54"/>
      <c r="M805" s="110"/>
      <c r="N805" s="110"/>
      <c r="O805" s="105"/>
      <c r="P805" s="112"/>
      <c r="Q805" s="107"/>
      <c r="R805" s="113"/>
      <c r="S805" s="101"/>
      <c r="T805" s="102"/>
      <c r="U805" s="102"/>
      <c r="V805" s="105"/>
      <c r="W805" s="105"/>
      <c r="X805" s="105"/>
      <c r="Y805" s="106"/>
      <c r="Z805" s="105"/>
      <c r="BI805" s="105"/>
      <c r="BJ805" s="105"/>
      <c r="BK805" s="105"/>
      <c r="BL805" s="105"/>
    </row>
    <row r="806" spans="3:64">
      <c r="C806" s="45"/>
      <c r="D806" s="53"/>
      <c r="E806" s="54"/>
      <c r="F806" s="54"/>
      <c r="G806" s="53"/>
      <c r="H806" s="53"/>
      <c r="I806" s="53"/>
      <c r="J806" s="53"/>
      <c r="K806" s="53"/>
      <c r="L806" s="54"/>
      <c r="M806" s="110"/>
      <c r="N806" s="110"/>
      <c r="O806" s="105"/>
      <c r="P806" s="112"/>
      <c r="Q806" s="107"/>
      <c r="R806" s="113"/>
      <c r="S806" s="101"/>
      <c r="T806" s="102"/>
      <c r="U806" s="102"/>
      <c r="V806" s="105"/>
      <c r="W806" s="105"/>
      <c r="X806" s="105"/>
      <c r="Y806" s="106"/>
      <c r="Z806" s="105"/>
      <c r="BI806" s="105"/>
      <c r="BJ806" s="105"/>
      <c r="BK806" s="105"/>
      <c r="BL806" s="105"/>
    </row>
    <row r="807" spans="3:64">
      <c r="C807" s="45"/>
      <c r="D807" s="53"/>
      <c r="E807" s="54"/>
      <c r="F807" s="54"/>
      <c r="G807" s="53"/>
      <c r="H807" s="53"/>
      <c r="I807" s="53"/>
      <c r="J807" s="53"/>
      <c r="K807" s="53"/>
      <c r="L807" s="54"/>
      <c r="M807" s="110"/>
      <c r="N807" s="110"/>
      <c r="O807" s="105"/>
      <c r="P807" s="112"/>
      <c r="Q807" s="107"/>
      <c r="R807" s="113"/>
      <c r="S807" s="101"/>
      <c r="T807" s="102"/>
      <c r="U807" s="102"/>
      <c r="V807" s="105"/>
      <c r="W807" s="105"/>
      <c r="X807" s="105"/>
      <c r="Y807" s="106"/>
      <c r="Z807" s="105"/>
      <c r="BI807" s="105"/>
      <c r="BJ807" s="105"/>
      <c r="BK807" s="105"/>
      <c r="BL807" s="105"/>
    </row>
    <row r="808" spans="3:64">
      <c r="C808" s="45"/>
      <c r="D808" s="53"/>
      <c r="E808" s="54"/>
      <c r="F808" s="54"/>
      <c r="G808" s="53"/>
      <c r="H808" s="53"/>
      <c r="I808" s="53"/>
      <c r="J808" s="53"/>
      <c r="K808" s="53"/>
      <c r="L808" s="54"/>
      <c r="M808" s="110"/>
      <c r="N808" s="110"/>
      <c r="O808" s="105"/>
      <c r="P808" s="112"/>
      <c r="Q808" s="107"/>
      <c r="R808" s="113"/>
      <c r="S808" s="101"/>
      <c r="T808" s="102"/>
      <c r="U808" s="102"/>
      <c r="V808" s="105"/>
      <c r="W808" s="105"/>
      <c r="X808" s="105"/>
      <c r="Y808" s="106"/>
      <c r="Z808" s="105"/>
      <c r="BI808" s="105"/>
      <c r="BJ808" s="105"/>
      <c r="BK808" s="105"/>
      <c r="BL808" s="105"/>
    </row>
    <row r="809" spans="3:64">
      <c r="C809" s="45"/>
      <c r="D809" s="53"/>
      <c r="E809" s="54"/>
      <c r="F809" s="54"/>
      <c r="G809" s="53"/>
      <c r="H809" s="53"/>
      <c r="I809" s="53"/>
      <c r="J809" s="53"/>
      <c r="K809" s="53"/>
      <c r="L809" s="54"/>
      <c r="M809" s="110"/>
      <c r="N809" s="110"/>
      <c r="O809" s="105"/>
      <c r="P809" s="112"/>
      <c r="Q809" s="107"/>
      <c r="R809" s="113"/>
      <c r="S809" s="101"/>
      <c r="T809" s="102"/>
      <c r="U809" s="102"/>
      <c r="V809" s="105"/>
      <c r="W809" s="105"/>
      <c r="X809" s="105"/>
      <c r="Y809" s="106"/>
      <c r="Z809" s="105"/>
      <c r="BI809" s="105"/>
      <c r="BJ809" s="105"/>
      <c r="BK809" s="105"/>
      <c r="BL809" s="105"/>
    </row>
    <row r="810" spans="3:64">
      <c r="C810" s="45"/>
      <c r="D810" s="53"/>
      <c r="E810" s="54"/>
      <c r="F810" s="54"/>
      <c r="G810" s="53"/>
      <c r="H810" s="53"/>
      <c r="I810" s="53"/>
      <c r="J810" s="53"/>
      <c r="K810" s="53"/>
      <c r="L810" s="54"/>
      <c r="M810" s="110"/>
      <c r="N810" s="110"/>
      <c r="O810" s="105"/>
      <c r="P810" s="112"/>
      <c r="Q810" s="107"/>
      <c r="R810" s="113"/>
      <c r="S810" s="101"/>
      <c r="T810" s="102"/>
      <c r="U810" s="102"/>
      <c r="V810" s="105"/>
      <c r="W810" s="105"/>
      <c r="X810" s="105"/>
      <c r="Y810" s="106"/>
      <c r="Z810" s="105"/>
      <c r="BI810" s="105"/>
      <c r="BJ810" s="105"/>
      <c r="BK810" s="105"/>
      <c r="BL810" s="105"/>
    </row>
    <row r="811" spans="3:64">
      <c r="C811" s="45"/>
      <c r="D811" s="53"/>
      <c r="E811" s="54"/>
      <c r="F811" s="54"/>
      <c r="G811" s="53"/>
      <c r="H811" s="53"/>
      <c r="I811" s="53"/>
      <c r="J811" s="53"/>
      <c r="K811" s="53"/>
      <c r="L811" s="54"/>
      <c r="M811" s="110"/>
      <c r="N811" s="110"/>
      <c r="O811" s="105"/>
      <c r="P811" s="112"/>
      <c r="Q811" s="107"/>
      <c r="R811" s="113"/>
      <c r="S811" s="101"/>
      <c r="T811" s="102"/>
      <c r="U811" s="102"/>
      <c r="V811" s="105"/>
      <c r="W811" s="105"/>
      <c r="X811" s="105"/>
      <c r="Y811" s="106"/>
      <c r="Z811" s="105"/>
      <c r="BI811" s="105"/>
      <c r="BJ811" s="105"/>
      <c r="BK811" s="105"/>
      <c r="BL811" s="105"/>
    </row>
    <row r="812" spans="3:64">
      <c r="C812" s="45"/>
      <c r="D812" s="53"/>
      <c r="E812" s="54"/>
      <c r="F812" s="54"/>
      <c r="G812" s="53"/>
      <c r="H812" s="53"/>
      <c r="I812" s="53"/>
      <c r="J812" s="53"/>
      <c r="K812" s="53"/>
      <c r="L812" s="54"/>
      <c r="M812" s="110"/>
      <c r="N812" s="110"/>
      <c r="O812" s="105"/>
      <c r="P812" s="112"/>
      <c r="Q812" s="107"/>
      <c r="R812" s="113"/>
      <c r="S812" s="101"/>
      <c r="T812" s="102"/>
      <c r="U812" s="102"/>
      <c r="V812" s="105"/>
      <c r="W812" s="105"/>
      <c r="X812" s="105"/>
      <c r="Y812" s="106"/>
      <c r="Z812" s="105"/>
      <c r="BI812" s="105"/>
      <c r="BJ812" s="105"/>
      <c r="BK812" s="105"/>
      <c r="BL812" s="105"/>
    </row>
    <row r="813" spans="3:64">
      <c r="C813" s="45"/>
      <c r="D813" s="53"/>
      <c r="E813" s="54"/>
      <c r="F813" s="54"/>
      <c r="G813" s="53"/>
      <c r="H813" s="53"/>
      <c r="I813" s="53"/>
      <c r="J813" s="53"/>
      <c r="K813" s="53"/>
      <c r="L813" s="54"/>
      <c r="M813" s="110"/>
      <c r="N813" s="110"/>
      <c r="O813" s="105"/>
      <c r="P813" s="112"/>
      <c r="Q813" s="107"/>
      <c r="R813" s="113"/>
      <c r="S813" s="101"/>
      <c r="T813" s="102"/>
      <c r="U813" s="102"/>
      <c r="V813" s="105"/>
      <c r="W813" s="105"/>
      <c r="X813" s="105"/>
      <c r="Y813" s="106"/>
      <c r="Z813" s="105"/>
      <c r="BI813" s="105"/>
      <c r="BJ813" s="105"/>
      <c r="BK813" s="105"/>
      <c r="BL813" s="105"/>
    </row>
    <row r="814" spans="3:64">
      <c r="C814" s="45"/>
      <c r="D814" s="53"/>
      <c r="E814" s="54"/>
      <c r="F814" s="54"/>
      <c r="G814" s="53"/>
      <c r="H814" s="53"/>
      <c r="I814" s="53"/>
      <c r="J814" s="53"/>
      <c r="K814" s="53"/>
      <c r="L814" s="54"/>
      <c r="M814" s="110"/>
      <c r="N814" s="110"/>
      <c r="O814" s="105"/>
      <c r="P814" s="112"/>
      <c r="Q814" s="107"/>
      <c r="R814" s="113"/>
      <c r="S814" s="101"/>
      <c r="T814" s="102"/>
      <c r="U814" s="102"/>
      <c r="V814" s="105"/>
      <c r="W814" s="105"/>
      <c r="X814" s="105"/>
      <c r="Y814" s="106"/>
      <c r="Z814" s="105"/>
      <c r="BI814" s="105"/>
      <c r="BJ814" s="105"/>
      <c r="BK814" s="105"/>
      <c r="BL814" s="105"/>
    </row>
    <row r="815" spans="3:64">
      <c r="C815" s="45"/>
      <c r="D815" s="53"/>
      <c r="E815" s="54"/>
      <c r="F815" s="54"/>
      <c r="G815" s="53"/>
      <c r="H815" s="53"/>
      <c r="I815" s="53"/>
      <c r="J815" s="53"/>
      <c r="K815" s="53"/>
      <c r="L815" s="54"/>
      <c r="M815" s="110"/>
      <c r="N815" s="110"/>
      <c r="O815" s="105"/>
      <c r="P815" s="112"/>
      <c r="Q815" s="107"/>
      <c r="R815" s="113"/>
      <c r="S815" s="101"/>
      <c r="T815" s="102"/>
      <c r="U815" s="102"/>
      <c r="V815" s="105"/>
      <c r="W815" s="105"/>
      <c r="X815" s="105"/>
      <c r="Y815" s="106"/>
      <c r="Z815" s="105"/>
      <c r="BI815" s="105"/>
      <c r="BJ815" s="105"/>
      <c r="BK815" s="105"/>
      <c r="BL815" s="105"/>
    </row>
    <row r="816" spans="3:64">
      <c r="C816" s="45"/>
      <c r="D816" s="53"/>
      <c r="E816" s="54"/>
      <c r="F816" s="54"/>
      <c r="G816" s="53"/>
      <c r="H816" s="53"/>
      <c r="I816" s="53"/>
      <c r="J816" s="53"/>
      <c r="K816" s="53"/>
      <c r="L816" s="54"/>
      <c r="M816" s="110"/>
      <c r="N816" s="110"/>
      <c r="O816" s="105"/>
      <c r="P816" s="112"/>
      <c r="Q816" s="107"/>
      <c r="R816" s="113"/>
      <c r="S816" s="101"/>
      <c r="T816" s="102"/>
      <c r="U816" s="102"/>
      <c r="V816" s="105"/>
      <c r="W816" s="105"/>
      <c r="X816" s="105"/>
      <c r="Y816" s="106"/>
      <c r="Z816" s="105"/>
      <c r="BI816" s="105"/>
      <c r="BJ816" s="105"/>
      <c r="BK816" s="105"/>
      <c r="BL816" s="105"/>
    </row>
    <row r="817" spans="3:64">
      <c r="C817" s="45"/>
      <c r="D817" s="53"/>
      <c r="E817" s="54"/>
      <c r="F817" s="54"/>
      <c r="G817" s="53"/>
      <c r="H817" s="53"/>
      <c r="I817" s="53"/>
      <c r="J817" s="53"/>
      <c r="K817" s="53"/>
      <c r="L817" s="54"/>
      <c r="M817" s="110"/>
      <c r="N817" s="110"/>
      <c r="O817" s="105"/>
      <c r="P817" s="112"/>
      <c r="Q817" s="107"/>
      <c r="R817" s="113"/>
      <c r="S817" s="101"/>
      <c r="T817" s="102"/>
      <c r="U817" s="102"/>
      <c r="V817" s="105"/>
      <c r="W817" s="105"/>
      <c r="X817" s="105"/>
      <c r="Y817" s="106"/>
      <c r="Z817" s="105"/>
      <c r="BI817" s="105"/>
      <c r="BJ817" s="105"/>
      <c r="BK817" s="105"/>
      <c r="BL817" s="105"/>
    </row>
    <row r="818" spans="3:64">
      <c r="C818" s="45"/>
      <c r="D818" s="53"/>
      <c r="E818" s="54"/>
      <c r="F818" s="54"/>
      <c r="G818" s="53"/>
      <c r="H818" s="53"/>
      <c r="I818" s="53"/>
      <c r="J818" s="53"/>
      <c r="K818" s="53"/>
      <c r="L818" s="54"/>
      <c r="M818" s="110"/>
      <c r="N818" s="110"/>
      <c r="O818" s="105"/>
      <c r="P818" s="112"/>
      <c r="Q818" s="107"/>
      <c r="R818" s="113"/>
      <c r="S818" s="101"/>
      <c r="T818" s="102"/>
      <c r="U818" s="102"/>
      <c r="V818" s="105"/>
      <c r="W818" s="105"/>
      <c r="X818" s="105"/>
      <c r="Y818" s="106"/>
      <c r="Z818" s="105"/>
      <c r="BI818" s="105"/>
      <c r="BJ818" s="105"/>
      <c r="BK818" s="105"/>
      <c r="BL818" s="105"/>
    </row>
    <row r="819" spans="3:64">
      <c r="C819" s="45"/>
      <c r="D819" s="53"/>
      <c r="E819" s="54"/>
      <c r="F819" s="54"/>
      <c r="G819" s="53"/>
      <c r="H819" s="53"/>
      <c r="I819" s="53"/>
      <c r="J819" s="53"/>
      <c r="K819" s="53"/>
      <c r="L819" s="54"/>
      <c r="M819" s="110"/>
      <c r="N819" s="110"/>
      <c r="O819" s="105"/>
      <c r="P819" s="112"/>
      <c r="Q819" s="107"/>
      <c r="R819" s="113"/>
      <c r="S819" s="101"/>
      <c r="T819" s="102"/>
      <c r="U819" s="102"/>
      <c r="V819" s="105"/>
      <c r="W819" s="105"/>
      <c r="X819" s="105"/>
      <c r="Y819" s="106"/>
      <c r="Z819" s="105"/>
      <c r="BI819" s="105"/>
      <c r="BJ819" s="105"/>
      <c r="BK819" s="105"/>
      <c r="BL819" s="105"/>
    </row>
    <row r="820" spans="3:64">
      <c r="C820" s="45"/>
      <c r="D820" s="53"/>
      <c r="E820" s="54"/>
      <c r="F820" s="54"/>
      <c r="G820" s="53"/>
      <c r="H820" s="53"/>
      <c r="I820" s="53"/>
      <c r="J820" s="53"/>
      <c r="K820" s="53"/>
      <c r="L820" s="54"/>
      <c r="M820" s="110"/>
      <c r="N820" s="110"/>
      <c r="O820" s="105"/>
      <c r="P820" s="112"/>
      <c r="Q820" s="107"/>
      <c r="R820" s="113"/>
      <c r="S820" s="101"/>
      <c r="T820" s="102"/>
      <c r="U820" s="102"/>
      <c r="V820" s="105"/>
      <c r="W820" s="105"/>
      <c r="X820" s="105"/>
      <c r="Y820" s="106"/>
      <c r="Z820" s="105"/>
      <c r="BI820" s="105"/>
      <c r="BJ820" s="105"/>
      <c r="BK820" s="105"/>
      <c r="BL820" s="105"/>
    </row>
    <row r="821" spans="3:64">
      <c r="C821" s="45"/>
      <c r="D821" s="53"/>
      <c r="E821" s="54"/>
      <c r="F821" s="54"/>
      <c r="G821" s="53"/>
      <c r="H821" s="53"/>
      <c r="I821" s="53"/>
      <c r="J821" s="53"/>
      <c r="K821" s="53"/>
      <c r="L821" s="54"/>
      <c r="M821" s="110"/>
      <c r="N821" s="110"/>
      <c r="O821" s="105"/>
      <c r="P821" s="112"/>
      <c r="Q821" s="107"/>
      <c r="R821" s="113"/>
      <c r="S821" s="101"/>
      <c r="T821" s="102"/>
      <c r="U821" s="102"/>
      <c r="V821" s="105"/>
      <c r="W821" s="105"/>
      <c r="X821" s="105"/>
      <c r="Y821" s="106"/>
      <c r="Z821" s="105"/>
      <c r="BI821" s="105"/>
      <c r="BJ821" s="105"/>
      <c r="BK821" s="105"/>
      <c r="BL821" s="105"/>
    </row>
    <row r="822" spans="3:64">
      <c r="C822" s="45"/>
      <c r="D822" s="53"/>
      <c r="E822" s="54"/>
      <c r="F822" s="54"/>
      <c r="G822" s="53"/>
      <c r="H822" s="53"/>
      <c r="I822" s="53"/>
      <c r="J822" s="53"/>
      <c r="K822" s="53"/>
      <c r="L822" s="54"/>
      <c r="M822" s="110"/>
      <c r="N822" s="110"/>
      <c r="O822" s="105"/>
      <c r="P822" s="112"/>
      <c r="Q822" s="107"/>
      <c r="R822" s="113"/>
      <c r="S822" s="101"/>
      <c r="T822" s="102"/>
      <c r="U822" s="102"/>
      <c r="V822" s="105"/>
      <c r="W822" s="105"/>
      <c r="X822" s="105"/>
      <c r="Y822" s="106"/>
      <c r="Z822" s="105"/>
      <c r="BI822" s="105"/>
      <c r="BJ822" s="105"/>
      <c r="BK822" s="105"/>
      <c r="BL822" s="105"/>
    </row>
    <row r="823" spans="3:64">
      <c r="C823" s="45"/>
      <c r="D823" s="53"/>
      <c r="E823" s="54"/>
      <c r="F823" s="54"/>
      <c r="G823" s="53"/>
      <c r="H823" s="53"/>
      <c r="I823" s="53"/>
      <c r="J823" s="53"/>
      <c r="K823" s="53"/>
      <c r="L823" s="54"/>
      <c r="M823" s="110"/>
      <c r="N823" s="110"/>
      <c r="O823" s="105"/>
      <c r="P823" s="112"/>
      <c r="Q823" s="107"/>
      <c r="R823" s="113"/>
      <c r="S823" s="101"/>
      <c r="T823" s="102"/>
      <c r="U823" s="102"/>
      <c r="V823" s="105"/>
      <c r="W823" s="105"/>
      <c r="X823" s="105"/>
      <c r="Y823" s="106"/>
      <c r="Z823" s="105"/>
      <c r="BI823" s="105"/>
      <c r="BJ823" s="105"/>
      <c r="BK823" s="105"/>
      <c r="BL823" s="105"/>
    </row>
    <row r="824" spans="3:64">
      <c r="C824" s="45"/>
      <c r="D824" s="53"/>
      <c r="E824" s="54"/>
      <c r="F824" s="54"/>
      <c r="G824" s="53"/>
      <c r="H824" s="53"/>
      <c r="I824" s="53"/>
      <c r="J824" s="53"/>
      <c r="K824" s="53"/>
      <c r="L824" s="54"/>
      <c r="M824" s="110"/>
      <c r="N824" s="110"/>
      <c r="O824" s="105"/>
      <c r="P824" s="112"/>
      <c r="Q824" s="107"/>
      <c r="R824" s="113"/>
      <c r="S824" s="101"/>
      <c r="T824" s="102"/>
      <c r="U824" s="102"/>
      <c r="V824" s="105"/>
      <c r="W824" s="105"/>
      <c r="X824" s="105"/>
      <c r="Y824" s="106"/>
      <c r="Z824" s="105"/>
      <c r="BI824" s="105"/>
      <c r="BJ824" s="105"/>
      <c r="BK824" s="105"/>
      <c r="BL824" s="105"/>
    </row>
    <row r="825" spans="3:64">
      <c r="C825" s="45"/>
      <c r="D825" s="53"/>
      <c r="E825" s="54"/>
      <c r="F825" s="54"/>
      <c r="G825" s="53"/>
      <c r="H825" s="53"/>
      <c r="I825" s="53"/>
      <c r="J825" s="53"/>
      <c r="K825" s="53"/>
      <c r="L825" s="54"/>
      <c r="M825" s="110"/>
      <c r="N825" s="110"/>
      <c r="O825" s="105"/>
      <c r="P825" s="112"/>
      <c r="Q825" s="107"/>
      <c r="R825" s="113"/>
      <c r="S825" s="101"/>
      <c r="T825" s="102"/>
      <c r="U825" s="102"/>
      <c r="V825" s="105"/>
      <c r="W825" s="105"/>
      <c r="X825" s="105"/>
      <c r="Y825" s="106"/>
      <c r="Z825" s="105"/>
      <c r="BI825" s="105"/>
      <c r="BJ825" s="105"/>
      <c r="BK825" s="105"/>
      <c r="BL825" s="105"/>
    </row>
    <row r="826" spans="3:64">
      <c r="C826" s="45"/>
      <c r="D826" s="53"/>
      <c r="E826" s="54"/>
      <c r="F826" s="54"/>
      <c r="G826" s="53"/>
      <c r="H826" s="53"/>
      <c r="I826" s="53"/>
      <c r="J826" s="53"/>
      <c r="K826" s="53"/>
      <c r="L826" s="54"/>
      <c r="M826" s="110"/>
      <c r="N826" s="110"/>
      <c r="O826" s="105"/>
      <c r="P826" s="112"/>
      <c r="Q826" s="107"/>
      <c r="R826" s="113"/>
      <c r="S826" s="101"/>
      <c r="T826" s="102"/>
      <c r="U826" s="102"/>
      <c r="V826" s="105"/>
      <c r="W826" s="105"/>
      <c r="X826" s="105"/>
      <c r="Y826" s="106"/>
      <c r="Z826" s="105"/>
      <c r="BI826" s="105"/>
      <c r="BJ826" s="105"/>
      <c r="BK826" s="105"/>
      <c r="BL826" s="105"/>
    </row>
    <row r="827" spans="3:64">
      <c r="C827" s="45"/>
      <c r="D827" s="53"/>
      <c r="E827" s="54"/>
      <c r="F827" s="54"/>
      <c r="G827" s="53"/>
      <c r="H827" s="53"/>
      <c r="I827" s="53"/>
      <c r="J827" s="53"/>
      <c r="K827" s="53"/>
      <c r="L827" s="54"/>
      <c r="M827" s="110"/>
      <c r="N827" s="110"/>
      <c r="O827" s="105"/>
      <c r="P827" s="112"/>
      <c r="Q827" s="107"/>
      <c r="R827" s="113"/>
      <c r="S827" s="101"/>
      <c r="T827" s="102"/>
      <c r="U827" s="102"/>
      <c r="V827" s="105"/>
      <c r="W827" s="105"/>
      <c r="X827" s="105"/>
      <c r="Y827" s="106"/>
      <c r="Z827" s="105"/>
      <c r="BI827" s="105"/>
      <c r="BJ827" s="105"/>
      <c r="BK827" s="105"/>
      <c r="BL827" s="105"/>
    </row>
    <row r="828" spans="3:64">
      <c r="C828" s="45"/>
      <c r="D828" s="53"/>
      <c r="E828" s="54"/>
      <c r="F828" s="54"/>
      <c r="G828" s="53"/>
      <c r="H828" s="53"/>
      <c r="I828" s="53"/>
      <c r="J828" s="53"/>
      <c r="K828" s="53"/>
      <c r="L828" s="54"/>
      <c r="M828" s="110"/>
      <c r="N828" s="110"/>
      <c r="O828" s="105"/>
      <c r="P828" s="112"/>
      <c r="Q828" s="107"/>
      <c r="R828" s="113"/>
      <c r="S828" s="101"/>
      <c r="T828" s="102"/>
      <c r="U828" s="102"/>
      <c r="V828" s="105"/>
      <c r="W828" s="105"/>
      <c r="X828" s="105"/>
      <c r="Y828" s="106"/>
      <c r="Z828" s="105"/>
      <c r="BI828" s="105"/>
      <c r="BJ828" s="105"/>
      <c r="BK828" s="105"/>
      <c r="BL828" s="105"/>
    </row>
    <row r="829" spans="3:64">
      <c r="C829" s="45"/>
      <c r="D829" s="53"/>
      <c r="E829" s="54"/>
      <c r="F829" s="54"/>
      <c r="G829" s="53"/>
      <c r="H829" s="53"/>
      <c r="I829" s="53"/>
      <c r="J829" s="53"/>
      <c r="K829" s="53"/>
      <c r="L829" s="54"/>
      <c r="M829" s="110"/>
      <c r="N829" s="110"/>
      <c r="O829" s="105"/>
      <c r="P829" s="112"/>
      <c r="Q829" s="107"/>
      <c r="R829" s="113"/>
      <c r="S829" s="101"/>
      <c r="T829" s="102"/>
      <c r="U829" s="102"/>
      <c r="V829" s="105"/>
      <c r="W829" s="105"/>
      <c r="X829" s="105"/>
      <c r="Y829" s="106"/>
      <c r="Z829" s="105"/>
      <c r="BI829" s="105"/>
      <c r="BJ829" s="105"/>
      <c r="BK829" s="105"/>
      <c r="BL829" s="105"/>
    </row>
    <row r="830" spans="3:64">
      <c r="C830" s="45"/>
      <c r="D830" s="53"/>
      <c r="E830" s="54"/>
      <c r="F830" s="54"/>
      <c r="G830" s="53"/>
      <c r="H830" s="53"/>
      <c r="I830" s="53"/>
      <c r="J830" s="53"/>
      <c r="K830" s="53"/>
      <c r="L830" s="54"/>
      <c r="M830" s="110"/>
      <c r="N830" s="110"/>
      <c r="O830" s="105"/>
      <c r="P830" s="112"/>
      <c r="Q830" s="107"/>
      <c r="R830" s="113"/>
      <c r="S830" s="101"/>
      <c r="T830" s="102"/>
      <c r="U830" s="102"/>
      <c r="V830" s="105"/>
      <c r="W830" s="105"/>
      <c r="X830" s="105"/>
      <c r="Y830" s="106"/>
      <c r="Z830" s="105"/>
      <c r="BI830" s="105"/>
      <c r="BJ830" s="105"/>
      <c r="BK830" s="105"/>
      <c r="BL830" s="105"/>
    </row>
    <row r="831" spans="3:64">
      <c r="C831" s="45"/>
      <c r="D831" s="53"/>
      <c r="E831" s="54"/>
      <c r="F831" s="54"/>
      <c r="G831" s="53"/>
      <c r="H831" s="53"/>
      <c r="I831" s="53"/>
      <c r="J831" s="53"/>
      <c r="K831" s="53"/>
      <c r="L831" s="54"/>
      <c r="M831" s="110"/>
      <c r="N831" s="110"/>
      <c r="O831" s="105"/>
      <c r="P831" s="112"/>
      <c r="Q831" s="107"/>
      <c r="R831" s="113"/>
      <c r="S831" s="101"/>
      <c r="T831" s="102"/>
      <c r="U831" s="102"/>
      <c r="V831" s="105"/>
      <c r="W831" s="105"/>
      <c r="X831" s="105"/>
      <c r="Y831" s="106"/>
      <c r="Z831" s="105"/>
      <c r="BI831" s="105"/>
      <c r="BJ831" s="105"/>
      <c r="BK831" s="105"/>
      <c r="BL831" s="105"/>
    </row>
    <row r="832" spans="3:64">
      <c r="C832" s="45"/>
      <c r="D832" s="53"/>
      <c r="E832" s="54"/>
      <c r="F832" s="54"/>
      <c r="G832" s="53"/>
      <c r="H832" s="53"/>
      <c r="I832" s="53"/>
      <c r="J832" s="53"/>
      <c r="K832" s="53"/>
      <c r="L832" s="54"/>
      <c r="M832" s="110"/>
      <c r="N832" s="110"/>
      <c r="O832" s="105"/>
      <c r="P832" s="112"/>
      <c r="Q832" s="107"/>
      <c r="R832" s="113"/>
      <c r="S832" s="101"/>
      <c r="T832" s="102"/>
      <c r="U832" s="102"/>
      <c r="V832" s="105"/>
      <c r="W832" s="105"/>
      <c r="X832" s="105"/>
      <c r="Y832" s="106"/>
      <c r="Z832" s="105"/>
      <c r="BI832" s="105"/>
      <c r="BJ832" s="105"/>
      <c r="BK832" s="105"/>
      <c r="BL832" s="105"/>
    </row>
    <row r="833" spans="3:64">
      <c r="C833" s="45"/>
      <c r="D833" s="53"/>
      <c r="E833" s="54"/>
      <c r="F833" s="54"/>
      <c r="G833" s="53"/>
      <c r="H833" s="53"/>
      <c r="I833" s="53"/>
      <c r="J833" s="53"/>
      <c r="K833" s="53"/>
      <c r="L833" s="54"/>
      <c r="M833" s="110"/>
      <c r="N833" s="110"/>
      <c r="O833" s="105"/>
      <c r="P833" s="112"/>
      <c r="Q833" s="107"/>
      <c r="R833" s="113"/>
      <c r="S833" s="101"/>
      <c r="T833" s="102"/>
      <c r="U833" s="102"/>
      <c r="V833" s="105"/>
      <c r="W833" s="105"/>
      <c r="X833" s="105"/>
      <c r="Y833" s="106"/>
      <c r="Z833" s="105"/>
      <c r="BI833" s="105"/>
      <c r="BJ833" s="105"/>
      <c r="BK833" s="105"/>
      <c r="BL833" s="105"/>
    </row>
    <row r="834" spans="3:64">
      <c r="C834" s="45"/>
      <c r="D834" s="53"/>
      <c r="E834" s="54"/>
      <c r="F834" s="54"/>
      <c r="G834" s="53"/>
      <c r="H834" s="53"/>
      <c r="I834" s="53"/>
      <c r="J834" s="53"/>
      <c r="K834" s="53"/>
      <c r="L834" s="54"/>
      <c r="M834" s="110"/>
      <c r="N834" s="110"/>
      <c r="O834" s="105"/>
      <c r="P834" s="112"/>
      <c r="Q834" s="107"/>
      <c r="R834" s="113"/>
      <c r="S834" s="101"/>
      <c r="T834" s="102"/>
      <c r="U834" s="102"/>
      <c r="V834" s="105"/>
      <c r="W834" s="105"/>
      <c r="X834" s="105"/>
      <c r="Y834" s="106"/>
      <c r="Z834" s="105"/>
      <c r="BI834" s="105"/>
      <c r="BJ834" s="105"/>
      <c r="BK834" s="105"/>
      <c r="BL834" s="105"/>
    </row>
    <row r="835" spans="3:64">
      <c r="C835" s="45"/>
      <c r="D835" s="53"/>
      <c r="E835" s="54"/>
      <c r="F835" s="54"/>
      <c r="G835" s="53"/>
      <c r="H835" s="53"/>
      <c r="I835" s="53"/>
      <c r="J835" s="53"/>
      <c r="K835" s="53"/>
      <c r="L835" s="54"/>
      <c r="M835" s="110"/>
      <c r="N835" s="110"/>
      <c r="O835" s="105"/>
      <c r="P835" s="112"/>
      <c r="Q835" s="107"/>
      <c r="R835" s="113"/>
      <c r="S835" s="101"/>
      <c r="T835" s="102"/>
      <c r="U835" s="102"/>
      <c r="V835" s="105"/>
      <c r="W835" s="105"/>
      <c r="X835" s="105"/>
      <c r="Y835" s="106"/>
      <c r="Z835" s="105"/>
      <c r="BI835" s="105"/>
      <c r="BJ835" s="105"/>
      <c r="BK835" s="105"/>
      <c r="BL835" s="105"/>
    </row>
    <row r="836" spans="3:64">
      <c r="C836" s="45"/>
      <c r="D836" s="53"/>
      <c r="E836" s="54"/>
      <c r="F836" s="54"/>
      <c r="G836" s="53"/>
      <c r="H836" s="53"/>
      <c r="I836" s="53"/>
      <c r="J836" s="53"/>
      <c r="K836" s="53"/>
      <c r="L836" s="54"/>
      <c r="M836" s="110"/>
      <c r="N836" s="110"/>
      <c r="O836" s="105"/>
      <c r="P836" s="112"/>
      <c r="Q836" s="107"/>
      <c r="R836" s="113"/>
      <c r="S836" s="101"/>
      <c r="T836" s="102"/>
      <c r="U836" s="102"/>
      <c r="V836" s="105"/>
      <c r="W836" s="105"/>
      <c r="X836" s="105"/>
      <c r="Y836" s="106"/>
      <c r="Z836" s="105"/>
      <c r="BI836" s="105"/>
      <c r="BJ836" s="105"/>
      <c r="BK836" s="105"/>
      <c r="BL836" s="105"/>
    </row>
    <row r="837" spans="3:64">
      <c r="C837" s="45"/>
      <c r="D837" s="53"/>
      <c r="E837" s="54"/>
      <c r="F837" s="54"/>
      <c r="G837" s="53"/>
      <c r="H837" s="53"/>
      <c r="I837" s="53"/>
      <c r="J837" s="53"/>
      <c r="K837" s="53"/>
      <c r="L837" s="54"/>
      <c r="M837" s="110"/>
      <c r="N837" s="110"/>
      <c r="O837" s="105"/>
      <c r="P837" s="112"/>
      <c r="Q837" s="107"/>
      <c r="R837" s="113"/>
      <c r="S837" s="101"/>
      <c r="T837" s="102"/>
      <c r="U837" s="102"/>
      <c r="V837" s="105"/>
      <c r="W837" s="105"/>
      <c r="X837" s="105"/>
      <c r="Y837" s="106"/>
      <c r="Z837" s="105"/>
      <c r="BI837" s="105"/>
      <c r="BJ837" s="105"/>
      <c r="BK837" s="105"/>
      <c r="BL837" s="105"/>
    </row>
    <row r="838" spans="3:64">
      <c r="C838" s="45"/>
      <c r="D838" s="53"/>
      <c r="E838" s="54"/>
      <c r="F838" s="54"/>
      <c r="G838" s="53"/>
      <c r="H838" s="53"/>
      <c r="I838" s="53"/>
      <c r="J838" s="53"/>
      <c r="K838" s="53"/>
      <c r="L838" s="54"/>
      <c r="M838" s="110"/>
      <c r="N838" s="110"/>
      <c r="O838" s="105"/>
      <c r="P838" s="112"/>
      <c r="Q838" s="107"/>
      <c r="R838" s="113"/>
      <c r="S838" s="101"/>
      <c r="T838" s="102"/>
      <c r="U838" s="102"/>
      <c r="V838" s="105"/>
      <c r="W838" s="105"/>
      <c r="X838" s="105"/>
      <c r="Y838" s="106"/>
      <c r="Z838" s="105"/>
      <c r="BI838" s="105"/>
      <c r="BJ838" s="105"/>
      <c r="BK838" s="105"/>
      <c r="BL838" s="105"/>
    </row>
    <row r="839" spans="3:64">
      <c r="C839" s="45"/>
      <c r="D839" s="53"/>
      <c r="E839" s="54"/>
      <c r="F839" s="54"/>
      <c r="G839" s="53"/>
      <c r="H839" s="53"/>
      <c r="I839" s="53"/>
      <c r="J839" s="53"/>
      <c r="K839" s="53"/>
      <c r="L839" s="54"/>
      <c r="M839" s="110"/>
      <c r="N839" s="110"/>
      <c r="O839" s="105"/>
      <c r="P839" s="112"/>
      <c r="Q839" s="107"/>
      <c r="R839" s="113"/>
      <c r="S839" s="101"/>
      <c r="T839" s="102"/>
      <c r="U839" s="102"/>
      <c r="V839" s="105"/>
      <c r="W839" s="105"/>
      <c r="X839" s="105"/>
      <c r="Y839" s="106"/>
      <c r="Z839" s="105"/>
      <c r="BI839" s="105"/>
      <c r="BJ839" s="105"/>
      <c r="BK839" s="105"/>
      <c r="BL839" s="105"/>
    </row>
    <row r="840" spans="3:64">
      <c r="C840" s="45"/>
      <c r="D840" s="53"/>
      <c r="E840" s="54"/>
      <c r="F840" s="54"/>
      <c r="G840" s="53"/>
      <c r="H840" s="53"/>
      <c r="I840" s="53"/>
      <c r="J840" s="53"/>
      <c r="K840" s="53"/>
      <c r="L840" s="54"/>
      <c r="M840" s="110"/>
      <c r="N840" s="110"/>
      <c r="O840" s="105"/>
      <c r="P840" s="112"/>
      <c r="Q840" s="107"/>
      <c r="R840" s="113"/>
      <c r="S840" s="101"/>
      <c r="T840" s="102"/>
      <c r="U840" s="102"/>
      <c r="V840" s="105"/>
      <c r="W840" s="105"/>
      <c r="X840" s="105"/>
      <c r="Y840" s="106"/>
      <c r="Z840" s="105"/>
      <c r="BI840" s="105"/>
      <c r="BJ840" s="105"/>
      <c r="BK840" s="105"/>
      <c r="BL840" s="105"/>
    </row>
    <row r="841" spans="3:64">
      <c r="C841" s="45"/>
      <c r="D841" s="53"/>
      <c r="E841" s="54"/>
      <c r="F841" s="54"/>
      <c r="G841" s="53"/>
      <c r="H841" s="53"/>
      <c r="I841" s="53"/>
      <c r="J841" s="53"/>
      <c r="K841" s="53"/>
      <c r="L841" s="54"/>
      <c r="M841" s="110"/>
      <c r="N841" s="110"/>
      <c r="O841" s="105"/>
      <c r="P841" s="112"/>
      <c r="Q841" s="107"/>
      <c r="R841" s="113"/>
      <c r="S841" s="101"/>
      <c r="T841" s="102"/>
      <c r="U841" s="102"/>
      <c r="V841" s="105"/>
      <c r="W841" s="105"/>
      <c r="X841" s="105"/>
      <c r="Y841" s="106"/>
      <c r="Z841" s="105"/>
      <c r="BI841" s="105"/>
      <c r="BJ841" s="105"/>
      <c r="BK841" s="105"/>
      <c r="BL841" s="105"/>
    </row>
    <row r="842" spans="3:64">
      <c r="C842" s="45"/>
      <c r="D842" s="53"/>
      <c r="E842" s="54"/>
      <c r="F842" s="54"/>
      <c r="G842" s="53"/>
      <c r="H842" s="53"/>
      <c r="I842" s="53"/>
      <c r="J842" s="53"/>
      <c r="K842" s="53"/>
      <c r="L842" s="54"/>
      <c r="M842" s="110"/>
      <c r="N842" s="110"/>
      <c r="O842" s="105"/>
      <c r="P842" s="112"/>
      <c r="Q842" s="107"/>
      <c r="R842" s="113"/>
      <c r="S842" s="101"/>
      <c r="T842" s="102"/>
      <c r="U842" s="102"/>
      <c r="V842" s="105"/>
      <c r="W842" s="105"/>
      <c r="X842" s="105"/>
      <c r="Y842" s="106"/>
      <c r="Z842" s="105"/>
      <c r="BI842" s="105"/>
      <c r="BJ842" s="105"/>
      <c r="BK842" s="105"/>
      <c r="BL842" s="105"/>
    </row>
    <row r="843" spans="3:64">
      <c r="C843" s="45"/>
      <c r="D843" s="53"/>
      <c r="E843" s="54"/>
      <c r="F843" s="54"/>
      <c r="G843" s="53"/>
      <c r="H843" s="53"/>
      <c r="I843" s="53"/>
      <c r="J843" s="53"/>
      <c r="K843" s="53"/>
      <c r="L843" s="54"/>
      <c r="M843" s="110"/>
      <c r="N843" s="110"/>
      <c r="O843" s="105"/>
      <c r="P843" s="112"/>
      <c r="Q843" s="107"/>
      <c r="R843" s="113"/>
      <c r="S843" s="101"/>
      <c r="T843" s="102"/>
      <c r="U843" s="102"/>
      <c r="V843" s="105"/>
      <c r="W843" s="105"/>
      <c r="X843" s="105"/>
      <c r="Y843" s="106"/>
      <c r="Z843" s="105"/>
      <c r="BI843" s="105"/>
      <c r="BJ843" s="105"/>
      <c r="BK843" s="105"/>
      <c r="BL843" s="105"/>
    </row>
    <row r="844" spans="3:64">
      <c r="C844" s="45"/>
      <c r="D844" s="53"/>
      <c r="E844" s="54"/>
      <c r="F844" s="54"/>
      <c r="G844" s="53"/>
      <c r="H844" s="53"/>
      <c r="I844" s="53"/>
      <c r="J844" s="53"/>
      <c r="K844" s="53"/>
      <c r="L844" s="54"/>
      <c r="M844" s="110"/>
      <c r="N844" s="110"/>
      <c r="O844" s="105"/>
      <c r="P844" s="112"/>
      <c r="Q844" s="107"/>
      <c r="R844" s="113"/>
      <c r="S844" s="101"/>
      <c r="T844" s="102"/>
      <c r="U844" s="102"/>
      <c r="V844" s="105"/>
      <c r="W844" s="105"/>
      <c r="X844" s="105"/>
      <c r="Y844" s="106"/>
      <c r="Z844" s="105"/>
      <c r="BI844" s="105"/>
      <c r="BJ844" s="105"/>
      <c r="BK844" s="105"/>
      <c r="BL844" s="105"/>
    </row>
    <row r="845" spans="3:64">
      <c r="C845" s="45"/>
      <c r="D845" s="53"/>
      <c r="E845" s="54"/>
      <c r="F845" s="54"/>
      <c r="G845" s="53"/>
      <c r="H845" s="53"/>
      <c r="I845" s="53"/>
      <c r="J845" s="53"/>
      <c r="K845" s="53"/>
      <c r="L845" s="54"/>
      <c r="M845" s="110"/>
      <c r="N845" s="110"/>
      <c r="O845" s="105"/>
      <c r="P845" s="112"/>
      <c r="Q845" s="107"/>
      <c r="R845" s="113"/>
      <c r="S845" s="101"/>
      <c r="T845" s="102"/>
      <c r="U845" s="102"/>
      <c r="V845" s="105"/>
      <c r="W845" s="105"/>
      <c r="X845" s="105"/>
      <c r="Y845" s="106"/>
      <c r="Z845" s="105"/>
      <c r="BI845" s="105"/>
      <c r="BJ845" s="105"/>
      <c r="BK845" s="105"/>
      <c r="BL845" s="105"/>
    </row>
    <row r="846" spans="3:64">
      <c r="C846" s="45"/>
      <c r="D846" s="53"/>
      <c r="E846" s="54"/>
      <c r="F846" s="54"/>
      <c r="G846" s="53"/>
      <c r="H846" s="53"/>
      <c r="I846" s="53"/>
      <c r="J846" s="53"/>
      <c r="K846" s="53"/>
      <c r="L846" s="54"/>
      <c r="M846" s="110"/>
      <c r="N846" s="110"/>
      <c r="O846" s="105"/>
      <c r="P846" s="112"/>
      <c r="Q846" s="107"/>
      <c r="R846" s="113"/>
      <c r="S846" s="101"/>
      <c r="T846" s="102"/>
      <c r="U846" s="102"/>
      <c r="V846" s="105"/>
      <c r="W846" s="105"/>
      <c r="X846" s="105"/>
      <c r="Y846" s="106"/>
      <c r="Z846" s="105"/>
      <c r="BI846" s="105"/>
      <c r="BJ846" s="105"/>
      <c r="BK846" s="105"/>
      <c r="BL846" s="105"/>
    </row>
    <row r="847" spans="3:64">
      <c r="C847" s="45"/>
      <c r="D847" s="53"/>
      <c r="E847" s="54"/>
      <c r="F847" s="54"/>
      <c r="G847" s="53"/>
      <c r="H847" s="53"/>
      <c r="I847" s="53"/>
      <c r="J847" s="53"/>
      <c r="K847" s="53"/>
      <c r="L847" s="54"/>
      <c r="M847" s="110"/>
      <c r="N847" s="110"/>
      <c r="O847" s="105"/>
      <c r="P847" s="112"/>
      <c r="Q847" s="107"/>
      <c r="R847" s="113"/>
      <c r="S847" s="101"/>
      <c r="T847" s="102"/>
      <c r="U847" s="102"/>
      <c r="V847" s="105"/>
      <c r="W847" s="105"/>
      <c r="X847" s="105"/>
      <c r="Y847" s="106"/>
      <c r="Z847" s="105"/>
      <c r="BI847" s="105"/>
      <c r="BJ847" s="105"/>
      <c r="BK847" s="105"/>
      <c r="BL847" s="105"/>
    </row>
    <row r="848" spans="3:64">
      <c r="C848" s="45"/>
      <c r="D848" s="53"/>
      <c r="E848" s="54"/>
      <c r="F848" s="54"/>
      <c r="G848" s="53"/>
      <c r="H848" s="53"/>
      <c r="I848" s="53"/>
      <c r="J848" s="53"/>
      <c r="K848" s="53"/>
      <c r="L848" s="54"/>
      <c r="M848" s="110"/>
      <c r="N848" s="110"/>
      <c r="O848" s="105"/>
      <c r="P848" s="112"/>
      <c r="Q848" s="107"/>
      <c r="R848" s="113"/>
      <c r="S848" s="101"/>
      <c r="T848" s="102"/>
      <c r="U848" s="102"/>
      <c r="V848" s="105"/>
      <c r="W848" s="105"/>
      <c r="X848" s="105"/>
      <c r="Y848" s="106"/>
      <c r="Z848" s="105"/>
      <c r="BI848" s="105"/>
      <c r="BJ848" s="105"/>
      <c r="BK848" s="105"/>
      <c r="BL848" s="105"/>
    </row>
    <row r="849" spans="3:64">
      <c r="C849" s="45"/>
      <c r="D849" s="53"/>
      <c r="E849" s="54"/>
      <c r="F849" s="54"/>
      <c r="G849" s="53"/>
      <c r="H849" s="53"/>
      <c r="I849" s="53"/>
      <c r="J849" s="53"/>
      <c r="K849" s="53"/>
      <c r="L849" s="54"/>
      <c r="M849" s="110"/>
      <c r="N849" s="110"/>
      <c r="O849" s="105"/>
      <c r="P849" s="112"/>
      <c r="Q849" s="107"/>
      <c r="R849" s="113"/>
      <c r="S849" s="101"/>
      <c r="T849" s="102"/>
      <c r="U849" s="102"/>
      <c r="V849" s="105"/>
      <c r="W849" s="105"/>
      <c r="X849" s="105"/>
      <c r="Y849" s="106"/>
      <c r="Z849" s="105"/>
      <c r="BI849" s="105"/>
      <c r="BJ849" s="105"/>
      <c r="BK849" s="105"/>
      <c r="BL849" s="105"/>
    </row>
    <row r="850" spans="3:64">
      <c r="C850" s="45"/>
      <c r="D850" s="53"/>
      <c r="E850" s="54"/>
      <c r="F850" s="54"/>
      <c r="G850" s="53"/>
      <c r="H850" s="53"/>
      <c r="I850" s="53"/>
      <c r="J850" s="53"/>
      <c r="K850" s="53"/>
      <c r="L850" s="54"/>
      <c r="M850" s="110"/>
      <c r="N850" s="110"/>
      <c r="O850" s="105"/>
      <c r="P850" s="112"/>
      <c r="Q850" s="107"/>
      <c r="R850" s="113"/>
      <c r="S850" s="101"/>
      <c r="T850" s="102"/>
      <c r="U850" s="102"/>
      <c r="V850" s="105"/>
      <c r="W850" s="105"/>
      <c r="X850" s="105"/>
      <c r="Y850" s="106"/>
      <c r="Z850" s="105"/>
      <c r="BI850" s="105"/>
      <c r="BJ850" s="105"/>
      <c r="BK850" s="105"/>
      <c r="BL850" s="105"/>
    </row>
    <row r="851" spans="3:64">
      <c r="C851" s="45"/>
      <c r="D851" s="53"/>
      <c r="E851" s="54"/>
      <c r="F851" s="54"/>
      <c r="G851" s="53"/>
      <c r="H851" s="53"/>
      <c r="I851" s="53"/>
      <c r="J851" s="53"/>
      <c r="K851" s="53"/>
      <c r="L851" s="54"/>
      <c r="M851" s="110"/>
      <c r="N851" s="110"/>
      <c r="O851" s="105"/>
      <c r="P851" s="112"/>
      <c r="Q851" s="107"/>
      <c r="R851" s="113"/>
      <c r="S851" s="101"/>
      <c r="T851" s="102"/>
      <c r="U851" s="102"/>
      <c r="V851" s="105"/>
      <c r="W851" s="105"/>
      <c r="X851" s="105"/>
      <c r="Y851" s="106"/>
      <c r="Z851" s="105"/>
      <c r="BI851" s="105"/>
      <c r="BJ851" s="105"/>
      <c r="BK851" s="105"/>
      <c r="BL851" s="105"/>
    </row>
    <row r="852" spans="3:64">
      <c r="C852" s="45"/>
      <c r="D852" s="53"/>
      <c r="E852" s="54"/>
      <c r="F852" s="54"/>
      <c r="G852" s="53"/>
      <c r="H852" s="53"/>
      <c r="I852" s="53"/>
      <c r="J852" s="53"/>
      <c r="K852" s="53"/>
      <c r="L852" s="54"/>
      <c r="M852" s="110"/>
      <c r="N852" s="110"/>
      <c r="O852" s="105"/>
      <c r="P852" s="112"/>
      <c r="Q852" s="107"/>
      <c r="R852" s="113"/>
      <c r="S852" s="101"/>
      <c r="T852" s="102"/>
      <c r="U852" s="102"/>
      <c r="V852" s="105"/>
      <c r="W852" s="105"/>
      <c r="X852" s="105"/>
      <c r="Y852" s="106"/>
      <c r="Z852" s="105"/>
      <c r="BI852" s="105"/>
      <c r="BJ852" s="105"/>
      <c r="BK852" s="105"/>
      <c r="BL852" s="105"/>
    </row>
    <row r="853" spans="3:64">
      <c r="C853" s="45"/>
      <c r="D853" s="53"/>
      <c r="E853" s="54"/>
      <c r="F853" s="54"/>
      <c r="G853" s="53"/>
      <c r="H853" s="53"/>
      <c r="I853" s="53"/>
      <c r="J853" s="53"/>
      <c r="K853" s="53"/>
      <c r="L853" s="54"/>
      <c r="M853" s="110"/>
      <c r="N853" s="110"/>
      <c r="O853" s="105"/>
      <c r="P853" s="112"/>
      <c r="Q853" s="107"/>
      <c r="R853" s="113"/>
      <c r="S853" s="101"/>
      <c r="T853" s="102"/>
      <c r="U853" s="102"/>
      <c r="V853" s="105"/>
      <c r="W853" s="105"/>
      <c r="X853" s="105"/>
      <c r="Y853" s="106"/>
      <c r="Z853" s="105"/>
      <c r="BI853" s="105"/>
      <c r="BJ853" s="105"/>
      <c r="BK853" s="105"/>
      <c r="BL853" s="105"/>
    </row>
    <row r="854" spans="3:64">
      <c r="C854" s="45"/>
      <c r="D854" s="53"/>
      <c r="E854" s="54"/>
      <c r="F854" s="54"/>
      <c r="G854" s="53"/>
      <c r="H854" s="53"/>
      <c r="I854" s="53"/>
      <c r="J854" s="53"/>
      <c r="K854" s="53"/>
      <c r="L854" s="54"/>
      <c r="M854" s="110"/>
      <c r="N854" s="110"/>
      <c r="O854" s="105"/>
      <c r="P854" s="112"/>
      <c r="Q854" s="107"/>
      <c r="R854" s="113"/>
      <c r="S854" s="101"/>
      <c r="T854" s="102"/>
      <c r="U854" s="102"/>
      <c r="V854" s="105"/>
      <c r="W854" s="105"/>
      <c r="X854" s="105"/>
      <c r="Y854" s="106"/>
      <c r="Z854" s="105"/>
      <c r="BI854" s="105"/>
      <c r="BJ854" s="105"/>
      <c r="BK854" s="105"/>
      <c r="BL854" s="105"/>
    </row>
    <row r="855" spans="3:64">
      <c r="C855" s="45"/>
      <c r="D855" s="53"/>
      <c r="E855" s="54"/>
      <c r="F855" s="54"/>
      <c r="G855" s="53"/>
      <c r="H855" s="53"/>
      <c r="I855" s="53"/>
      <c r="J855" s="53"/>
      <c r="K855" s="53"/>
      <c r="L855" s="54"/>
      <c r="M855" s="110"/>
      <c r="N855" s="110"/>
      <c r="O855" s="105"/>
      <c r="P855" s="112"/>
      <c r="Q855" s="107"/>
      <c r="R855" s="113"/>
      <c r="S855" s="101"/>
      <c r="T855" s="102"/>
      <c r="U855" s="102"/>
      <c r="V855" s="105"/>
      <c r="W855" s="105"/>
      <c r="X855" s="105"/>
      <c r="Y855" s="106"/>
      <c r="Z855" s="105"/>
      <c r="BI855" s="105"/>
      <c r="BJ855" s="105"/>
      <c r="BK855" s="105"/>
      <c r="BL855" s="105"/>
    </row>
    <row r="856" spans="3:64">
      <c r="C856" s="45"/>
      <c r="D856" s="53"/>
      <c r="E856" s="54"/>
      <c r="F856" s="54"/>
      <c r="G856" s="53"/>
      <c r="H856" s="53"/>
      <c r="I856" s="53"/>
      <c r="J856" s="53"/>
      <c r="K856" s="53"/>
      <c r="L856" s="54"/>
      <c r="M856" s="110"/>
      <c r="N856" s="110"/>
      <c r="O856" s="105"/>
      <c r="P856" s="112"/>
      <c r="Q856" s="107"/>
      <c r="R856" s="113"/>
      <c r="S856" s="101"/>
      <c r="T856" s="102"/>
      <c r="U856" s="102"/>
      <c r="V856" s="105"/>
      <c r="W856" s="105"/>
      <c r="X856" s="105"/>
      <c r="Y856" s="106"/>
      <c r="Z856" s="105"/>
      <c r="BI856" s="105"/>
      <c r="BJ856" s="105"/>
      <c r="BK856" s="105"/>
      <c r="BL856" s="105"/>
    </row>
    <row r="857" spans="3:64">
      <c r="C857" s="45"/>
      <c r="D857" s="53"/>
      <c r="E857" s="54"/>
      <c r="F857" s="54"/>
      <c r="G857" s="53"/>
      <c r="H857" s="53"/>
      <c r="I857" s="53"/>
      <c r="J857" s="53"/>
      <c r="K857" s="53"/>
      <c r="L857" s="54"/>
      <c r="M857" s="110"/>
      <c r="N857" s="110"/>
      <c r="O857" s="105"/>
      <c r="P857" s="112"/>
      <c r="Q857" s="107"/>
      <c r="R857" s="113"/>
      <c r="S857" s="101"/>
      <c r="T857" s="102"/>
      <c r="U857" s="102"/>
      <c r="V857" s="105"/>
      <c r="W857" s="105"/>
      <c r="X857" s="105"/>
      <c r="Y857" s="106"/>
      <c r="Z857" s="105"/>
      <c r="BI857" s="105"/>
      <c r="BJ857" s="105"/>
      <c r="BK857" s="105"/>
      <c r="BL857" s="105"/>
    </row>
    <row r="858" spans="3:64">
      <c r="C858" s="45"/>
      <c r="D858" s="53"/>
      <c r="E858" s="54"/>
      <c r="F858" s="54"/>
      <c r="G858" s="53"/>
      <c r="H858" s="53"/>
      <c r="I858" s="53"/>
      <c r="J858" s="53"/>
      <c r="K858" s="53"/>
      <c r="L858" s="54"/>
      <c r="M858" s="110"/>
      <c r="N858" s="110"/>
      <c r="O858" s="105"/>
      <c r="P858" s="112"/>
      <c r="Q858" s="107"/>
      <c r="R858" s="113"/>
      <c r="S858" s="101"/>
      <c r="T858" s="102"/>
      <c r="U858" s="102"/>
      <c r="V858" s="105"/>
      <c r="W858" s="105"/>
      <c r="X858" s="105"/>
      <c r="Y858" s="106"/>
      <c r="Z858" s="105"/>
      <c r="BI858" s="105"/>
      <c r="BJ858" s="105"/>
      <c r="BK858" s="105"/>
      <c r="BL858" s="105"/>
    </row>
    <row r="859" spans="3:64">
      <c r="C859" s="45"/>
      <c r="D859" s="53"/>
      <c r="E859" s="54"/>
      <c r="F859" s="54"/>
      <c r="G859" s="53"/>
      <c r="H859" s="53"/>
      <c r="I859" s="53"/>
      <c r="J859" s="53"/>
      <c r="K859" s="53"/>
      <c r="L859" s="54"/>
      <c r="M859" s="110"/>
      <c r="N859" s="110"/>
      <c r="O859" s="105"/>
      <c r="P859" s="112"/>
      <c r="Q859" s="107"/>
      <c r="R859" s="113"/>
      <c r="S859" s="101"/>
      <c r="T859" s="102"/>
      <c r="U859" s="102"/>
      <c r="V859" s="105"/>
      <c r="W859" s="105"/>
      <c r="X859" s="105"/>
      <c r="Y859" s="106"/>
      <c r="Z859" s="105"/>
      <c r="BI859" s="105"/>
      <c r="BJ859" s="105"/>
      <c r="BK859" s="105"/>
      <c r="BL859" s="105"/>
    </row>
    <row r="860" spans="3:64">
      <c r="C860" s="45"/>
      <c r="D860" s="53"/>
      <c r="E860" s="54"/>
      <c r="F860" s="54"/>
      <c r="G860" s="53"/>
      <c r="H860" s="53"/>
      <c r="I860" s="53"/>
      <c r="J860" s="53"/>
      <c r="K860" s="53"/>
      <c r="L860" s="54"/>
      <c r="M860" s="110"/>
      <c r="N860" s="110"/>
      <c r="O860" s="105"/>
      <c r="P860" s="112"/>
      <c r="Q860" s="107"/>
      <c r="R860" s="113"/>
      <c r="S860" s="101"/>
      <c r="T860" s="102"/>
      <c r="U860" s="102"/>
      <c r="V860" s="105"/>
      <c r="W860" s="105"/>
      <c r="X860" s="105"/>
      <c r="Y860" s="106"/>
      <c r="Z860" s="105"/>
      <c r="BI860" s="105"/>
      <c r="BJ860" s="105"/>
      <c r="BK860" s="105"/>
      <c r="BL860" s="105"/>
    </row>
    <row r="861" spans="3:64">
      <c r="C861" s="45"/>
      <c r="D861" s="53"/>
      <c r="E861" s="54"/>
      <c r="F861" s="54"/>
      <c r="G861" s="53"/>
      <c r="H861" s="53"/>
      <c r="I861" s="53"/>
      <c r="J861" s="53"/>
      <c r="K861" s="53"/>
      <c r="L861" s="54"/>
      <c r="M861" s="110"/>
      <c r="N861" s="110"/>
      <c r="O861" s="105"/>
      <c r="P861" s="112"/>
      <c r="Q861" s="107"/>
      <c r="R861" s="113"/>
      <c r="S861" s="101"/>
      <c r="T861" s="102"/>
      <c r="U861" s="102"/>
      <c r="V861" s="105"/>
      <c r="W861" s="105"/>
      <c r="X861" s="105"/>
      <c r="Y861" s="106"/>
      <c r="Z861" s="105"/>
      <c r="BI861" s="105"/>
      <c r="BJ861" s="105"/>
      <c r="BK861" s="105"/>
      <c r="BL861" s="105"/>
    </row>
    <row r="862" spans="3:64">
      <c r="C862" s="45"/>
      <c r="D862" s="53"/>
      <c r="E862" s="54"/>
      <c r="F862" s="54"/>
      <c r="G862" s="53"/>
      <c r="H862" s="53"/>
      <c r="I862" s="53"/>
      <c r="J862" s="53"/>
      <c r="K862" s="53"/>
      <c r="L862" s="54"/>
      <c r="M862" s="110"/>
      <c r="N862" s="110"/>
      <c r="O862" s="105"/>
      <c r="P862" s="112"/>
      <c r="Q862" s="107"/>
      <c r="R862" s="113"/>
      <c r="S862" s="101"/>
      <c r="T862" s="102"/>
      <c r="U862" s="102"/>
      <c r="V862" s="105"/>
      <c r="W862" s="105"/>
      <c r="X862" s="105"/>
      <c r="Y862" s="106"/>
      <c r="Z862" s="105"/>
      <c r="BI862" s="105"/>
      <c r="BJ862" s="105"/>
      <c r="BK862" s="105"/>
      <c r="BL862" s="105"/>
    </row>
    <row r="863" spans="3:64">
      <c r="C863" s="45"/>
      <c r="D863" s="53"/>
      <c r="E863" s="54"/>
      <c r="F863" s="54"/>
      <c r="G863" s="53"/>
      <c r="H863" s="53"/>
      <c r="I863" s="53"/>
      <c r="J863" s="53"/>
      <c r="K863" s="53"/>
      <c r="L863" s="54"/>
      <c r="M863" s="110"/>
      <c r="N863" s="110"/>
      <c r="O863" s="105"/>
      <c r="P863" s="112"/>
      <c r="Q863" s="107"/>
      <c r="R863" s="113"/>
      <c r="S863" s="101"/>
      <c r="T863" s="102"/>
      <c r="U863" s="102"/>
      <c r="V863" s="105"/>
      <c r="W863" s="105"/>
      <c r="X863" s="105"/>
      <c r="Y863" s="106"/>
      <c r="Z863" s="105"/>
      <c r="BI863" s="105"/>
      <c r="BJ863" s="105"/>
      <c r="BK863" s="105"/>
      <c r="BL863" s="105"/>
    </row>
    <row r="864" spans="3:64">
      <c r="C864" s="45"/>
      <c r="D864" s="53"/>
      <c r="E864" s="54"/>
      <c r="F864" s="54"/>
      <c r="G864" s="53"/>
      <c r="H864" s="53"/>
      <c r="I864" s="53"/>
      <c r="J864" s="53"/>
      <c r="K864" s="53"/>
      <c r="L864" s="54"/>
      <c r="M864" s="110"/>
      <c r="N864" s="110"/>
      <c r="O864" s="105"/>
      <c r="P864" s="112"/>
      <c r="Q864" s="107"/>
      <c r="R864" s="113"/>
      <c r="S864" s="101"/>
      <c r="T864" s="102"/>
      <c r="U864" s="102"/>
      <c r="V864" s="105"/>
      <c r="W864" s="105"/>
      <c r="X864" s="105"/>
      <c r="Y864" s="106"/>
      <c r="Z864" s="105"/>
      <c r="BI864" s="105"/>
      <c r="BJ864" s="105"/>
      <c r="BK864" s="105"/>
      <c r="BL864" s="105"/>
    </row>
    <row r="865" spans="3:64">
      <c r="C865" s="45"/>
      <c r="D865" s="53"/>
      <c r="E865" s="54"/>
      <c r="F865" s="54"/>
      <c r="G865" s="53"/>
      <c r="H865" s="53"/>
      <c r="I865" s="53"/>
      <c r="J865" s="53"/>
      <c r="K865" s="53"/>
      <c r="L865" s="54"/>
      <c r="M865" s="110"/>
      <c r="N865" s="110"/>
      <c r="O865" s="105"/>
      <c r="P865" s="112"/>
      <c r="Q865" s="107"/>
      <c r="R865" s="113"/>
      <c r="S865" s="101"/>
      <c r="T865" s="102"/>
      <c r="U865" s="102"/>
      <c r="V865" s="105"/>
      <c r="W865" s="105"/>
      <c r="X865" s="105"/>
      <c r="Y865" s="106"/>
      <c r="Z865" s="105"/>
      <c r="BI865" s="105"/>
      <c r="BJ865" s="105"/>
      <c r="BK865" s="105"/>
      <c r="BL865" s="105"/>
    </row>
    <row r="866" spans="3:64">
      <c r="C866" s="45"/>
      <c r="D866" s="53"/>
      <c r="E866" s="54"/>
      <c r="F866" s="54"/>
      <c r="G866" s="53"/>
      <c r="H866" s="53"/>
      <c r="I866" s="53"/>
      <c r="J866" s="53"/>
      <c r="K866" s="53"/>
      <c r="L866" s="54"/>
      <c r="M866" s="110"/>
      <c r="N866" s="110"/>
      <c r="O866" s="105"/>
      <c r="P866" s="112"/>
      <c r="Q866" s="107"/>
      <c r="R866" s="113"/>
      <c r="S866" s="101"/>
      <c r="T866" s="102"/>
      <c r="U866" s="102"/>
      <c r="V866" s="105"/>
      <c r="W866" s="105"/>
      <c r="X866" s="105"/>
      <c r="Y866" s="106"/>
      <c r="Z866" s="105"/>
      <c r="BI866" s="105"/>
      <c r="BJ866" s="105"/>
      <c r="BK866" s="105"/>
      <c r="BL866" s="105"/>
    </row>
    <row r="867" spans="3:64">
      <c r="C867" s="45"/>
      <c r="D867" s="53"/>
      <c r="E867" s="54"/>
      <c r="F867" s="54"/>
      <c r="G867" s="53"/>
      <c r="H867" s="53"/>
      <c r="I867" s="53"/>
      <c r="J867" s="53"/>
      <c r="K867" s="53"/>
      <c r="L867" s="54"/>
      <c r="M867" s="110"/>
      <c r="N867" s="110"/>
      <c r="O867" s="105"/>
      <c r="P867" s="112"/>
      <c r="Q867" s="107"/>
      <c r="R867" s="113"/>
      <c r="S867" s="101"/>
      <c r="T867" s="102"/>
      <c r="U867" s="102"/>
      <c r="V867" s="105"/>
      <c r="W867" s="105"/>
      <c r="X867" s="105"/>
      <c r="Y867" s="106"/>
      <c r="Z867" s="105"/>
      <c r="BI867" s="105"/>
      <c r="BJ867" s="105"/>
      <c r="BK867" s="105"/>
      <c r="BL867" s="105"/>
    </row>
    <row r="868" spans="3:64">
      <c r="C868" s="45"/>
      <c r="D868" s="53"/>
      <c r="E868" s="54"/>
      <c r="F868" s="54"/>
      <c r="G868" s="53"/>
      <c r="H868" s="53"/>
      <c r="I868" s="53"/>
      <c r="J868" s="53"/>
      <c r="K868" s="53"/>
      <c r="L868" s="54"/>
      <c r="M868" s="110"/>
      <c r="N868" s="110"/>
      <c r="O868" s="105"/>
      <c r="P868" s="112"/>
      <c r="Q868" s="107"/>
      <c r="R868" s="113"/>
      <c r="S868" s="101"/>
      <c r="T868" s="102"/>
      <c r="U868" s="102"/>
      <c r="V868" s="105"/>
      <c r="W868" s="105"/>
      <c r="X868" s="105"/>
      <c r="Y868" s="106"/>
      <c r="Z868" s="105"/>
      <c r="BI868" s="105"/>
      <c r="BJ868" s="105"/>
      <c r="BK868" s="105"/>
      <c r="BL868" s="105"/>
    </row>
    <row r="869" spans="3:64">
      <c r="C869" s="45"/>
      <c r="D869" s="53"/>
      <c r="E869" s="54"/>
      <c r="F869" s="54"/>
      <c r="G869" s="53"/>
      <c r="H869" s="53"/>
      <c r="I869" s="53"/>
      <c r="J869" s="53"/>
      <c r="K869" s="53"/>
      <c r="L869" s="54"/>
      <c r="M869" s="110"/>
      <c r="N869" s="110"/>
      <c r="O869" s="105"/>
      <c r="P869" s="112"/>
      <c r="Q869" s="107"/>
      <c r="R869" s="113"/>
      <c r="S869" s="101"/>
      <c r="T869" s="102"/>
      <c r="U869" s="102"/>
      <c r="V869" s="105"/>
      <c r="W869" s="105"/>
      <c r="X869" s="105"/>
      <c r="Y869" s="106"/>
      <c r="Z869" s="105"/>
      <c r="BI869" s="105"/>
      <c r="BJ869" s="105"/>
      <c r="BK869" s="105"/>
      <c r="BL869" s="105"/>
    </row>
    <row r="870" spans="3:64">
      <c r="C870" s="45"/>
      <c r="D870" s="53"/>
      <c r="E870" s="54"/>
      <c r="F870" s="54"/>
      <c r="G870" s="53"/>
      <c r="H870" s="53"/>
      <c r="I870" s="53"/>
      <c r="J870" s="53"/>
      <c r="K870" s="53"/>
      <c r="L870" s="54"/>
      <c r="M870" s="110"/>
      <c r="N870" s="110"/>
      <c r="O870" s="105"/>
      <c r="P870" s="112"/>
      <c r="Q870" s="107"/>
      <c r="R870" s="113"/>
      <c r="S870" s="101"/>
      <c r="T870" s="102"/>
      <c r="U870" s="102"/>
      <c r="V870" s="105"/>
      <c r="W870" s="105"/>
      <c r="X870" s="105"/>
      <c r="Y870" s="106"/>
      <c r="Z870" s="105"/>
      <c r="BI870" s="105"/>
      <c r="BJ870" s="105"/>
      <c r="BK870" s="105"/>
      <c r="BL870" s="105"/>
    </row>
    <row r="871" spans="3:64">
      <c r="C871" s="45"/>
      <c r="D871" s="53"/>
      <c r="E871" s="54"/>
      <c r="F871" s="54"/>
      <c r="G871" s="53"/>
      <c r="H871" s="53"/>
      <c r="I871" s="53"/>
      <c r="J871" s="53"/>
      <c r="K871" s="53"/>
      <c r="L871" s="54"/>
      <c r="M871" s="110"/>
      <c r="N871" s="110"/>
      <c r="O871" s="105"/>
      <c r="P871" s="112"/>
      <c r="Q871" s="107"/>
      <c r="R871" s="113"/>
      <c r="S871" s="101"/>
      <c r="T871" s="102"/>
      <c r="U871" s="102"/>
      <c r="V871" s="105"/>
      <c r="W871" s="105"/>
      <c r="X871" s="105"/>
      <c r="Y871" s="106"/>
      <c r="Z871" s="105"/>
      <c r="BI871" s="105"/>
      <c r="BJ871" s="105"/>
      <c r="BK871" s="105"/>
      <c r="BL871" s="105"/>
    </row>
    <row r="872" spans="3:64">
      <c r="C872" s="45"/>
      <c r="D872" s="53"/>
      <c r="E872" s="54"/>
      <c r="F872" s="54"/>
      <c r="G872" s="53"/>
      <c r="H872" s="53"/>
      <c r="I872" s="53"/>
      <c r="J872" s="53"/>
      <c r="K872" s="53"/>
      <c r="L872" s="54"/>
      <c r="M872" s="110"/>
      <c r="N872" s="110"/>
      <c r="O872" s="105"/>
      <c r="P872" s="112"/>
      <c r="Q872" s="107"/>
      <c r="R872" s="113"/>
      <c r="S872" s="101"/>
      <c r="T872" s="102"/>
      <c r="U872" s="102"/>
      <c r="V872" s="105"/>
      <c r="W872" s="105"/>
      <c r="X872" s="105"/>
      <c r="Y872" s="106"/>
      <c r="Z872" s="105"/>
      <c r="BI872" s="105"/>
      <c r="BJ872" s="105"/>
      <c r="BK872" s="105"/>
      <c r="BL872" s="105"/>
    </row>
    <row r="873" spans="3:64">
      <c r="C873" s="45"/>
      <c r="D873" s="53"/>
      <c r="E873" s="54"/>
      <c r="F873" s="54"/>
      <c r="G873" s="53"/>
      <c r="H873" s="53"/>
      <c r="I873" s="53"/>
      <c r="J873" s="53"/>
      <c r="K873" s="53"/>
      <c r="L873" s="54"/>
      <c r="M873" s="110"/>
      <c r="N873" s="110"/>
      <c r="O873" s="105"/>
      <c r="P873" s="112"/>
      <c r="Q873" s="107"/>
      <c r="R873" s="113"/>
      <c r="S873" s="101"/>
      <c r="T873" s="102"/>
      <c r="U873" s="102"/>
      <c r="V873" s="105"/>
      <c r="W873" s="105"/>
      <c r="X873" s="105"/>
      <c r="Y873" s="106"/>
      <c r="Z873" s="105"/>
      <c r="BI873" s="105"/>
      <c r="BJ873" s="105"/>
      <c r="BK873" s="105"/>
      <c r="BL873" s="105"/>
    </row>
    <row r="874" spans="3:64">
      <c r="C874" s="45"/>
      <c r="D874" s="53"/>
      <c r="E874" s="54"/>
      <c r="F874" s="54"/>
      <c r="G874" s="53"/>
      <c r="H874" s="53"/>
      <c r="I874" s="53"/>
      <c r="J874" s="53"/>
      <c r="K874" s="53"/>
      <c r="L874" s="54"/>
      <c r="M874" s="110"/>
      <c r="N874" s="110"/>
      <c r="O874" s="105"/>
      <c r="P874" s="112"/>
      <c r="Q874" s="107"/>
      <c r="R874" s="113"/>
      <c r="S874" s="101"/>
      <c r="T874" s="102"/>
      <c r="U874" s="102"/>
      <c r="V874" s="105"/>
      <c r="W874" s="105"/>
      <c r="X874" s="105"/>
      <c r="Y874" s="106"/>
      <c r="Z874" s="105"/>
      <c r="BI874" s="105"/>
      <c r="BJ874" s="105"/>
      <c r="BK874" s="105"/>
      <c r="BL874" s="105"/>
    </row>
    <row r="875" spans="3:64">
      <c r="C875" s="45"/>
      <c r="D875" s="53"/>
      <c r="E875" s="54"/>
      <c r="F875" s="54"/>
      <c r="G875" s="53"/>
      <c r="H875" s="53"/>
      <c r="I875" s="53"/>
      <c r="J875" s="53"/>
      <c r="K875" s="53"/>
      <c r="L875" s="54"/>
      <c r="M875" s="110"/>
      <c r="N875" s="110"/>
      <c r="O875" s="105"/>
      <c r="P875" s="112"/>
      <c r="Q875" s="107"/>
      <c r="R875" s="113"/>
      <c r="S875" s="101"/>
      <c r="T875" s="102"/>
      <c r="U875" s="102"/>
      <c r="V875" s="105"/>
      <c r="W875" s="105"/>
      <c r="X875" s="105"/>
      <c r="Y875" s="106"/>
      <c r="Z875" s="105"/>
      <c r="BI875" s="105"/>
      <c r="BJ875" s="105"/>
      <c r="BK875" s="105"/>
      <c r="BL875" s="105"/>
    </row>
    <row r="876" spans="3:64">
      <c r="C876" s="45"/>
      <c r="D876" s="53"/>
      <c r="E876" s="54"/>
      <c r="F876" s="54"/>
      <c r="G876" s="53"/>
      <c r="H876" s="53"/>
      <c r="I876" s="53"/>
      <c r="J876" s="53"/>
      <c r="K876" s="53"/>
      <c r="L876" s="54"/>
      <c r="M876" s="110"/>
      <c r="N876" s="110"/>
      <c r="O876" s="105"/>
      <c r="P876" s="112"/>
      <c r="Q876" s="107"/>
      <c r="R876" s="113"/>
      <c r="S876" s="101"/>
      <c r="T876" s="102"/>
      <c r="U876" s="102"/>
      <c r="V876" s="105"/>
      <c r="W876" s="105"/>
      <c r="X876" s="105"/>
      <c r="Y876" s="106"/>
      <c r="Z876" s="105"/>
      <c r="BI876" s="105"/>
      <c r="BJ876" s="105"/>
      <c r="BK876" s="105"/>
      <c r="BL876" s="105"/>
    </row>
    <row r="877" spans="3:64">
      <c r="C877" s="45"/>
      <c r="D877" s="53"/>
      <c r="E877" s="54"/>
      <c r="F877" s="54"/>
      <c r="G877" s="53"/>
      <c r="H877" s="53"/>
      <c r="I877" s="53"/>
      <c r="J877" s="53"/>
      <c r="K877" s="53"/>
      <c r="L877" s="54"/>
      <c r="M877" s="110"/>
      <c r="N877" s="110"/>
      <c r="O877" s="105"/>
      <c r="P877" s="112"/>
      <c r="Q877" s="107"/>
      <c r="R877" s="113"/>
      <c r="S877" s="101"/>
      <c r="T877" s="102"/>
      <c r="U877" s="102"/>
      <c r="V877" s="105"/>
      <c r="W877" s="105"/>
      <c r="X877" s="105"/>
      <c r="Y877" s="106"/>
      <c r="Z877" s="105"/>
      <c r="BI877" s="105"/>
      <c r="BJ877" s="105"/>
      <c r="BK877" s="105"/>
      <c r="BL877" s="105"/>
    </row>
    <row r="878" spans="3:64">
      <c r="C878" s="45"/>
      <c r="D878" s="53"/>
      <c r="E878" s="54"/>
      <c r="F878" s="54"/>
      <c r="G878" s="53"/>
      <c r="H878" s="53"/>
      <c r="I878" s="53"/>
      <c r="J878" s="53"/>
      <c r="K878" s="53"/>
      <c r="L878" s="54"/>
      <c r="M878" s="110"/>
      <c r="N878" s="110"/>
      <c r="O878" s="105"/>
      <c r="P878" s="112"/>
      <c r="Q878" s="107"/>
      <c r="R878" s="113"/>
      <c r="S878" s="101"/>
      <c r="T878" s="102"/>
      <c r="U878" s="102"/>
      <c r="V878" s="105"/>
      <c r="W878" s="105"/>
      <c r="X878" s="105"/>
      <c r="Y878" s="106"/>
      <c r="Z878" s="105"/>
      <c r="BI878" s="105"/>
      <c r="BJ878" s="105"/>
      <c r="BK878" s="105"/>
      <c r="BL878" s="105"/>
    </row>
    <row r="879" spans="3:64">
      <c r="C879" s="45"/>
      <c r="D879" s="53"/>
      <c r="E879" s="54"/>
      <c r="F879" s="54"/>
      <c r="G879" s="53"/>
      <c r="H879" s="53"/>
      <c r="I879" s="53"/>
      <c r="J879" s="53"/>
      <c r="K879" s="53"/>
      <c r="L879" s="54"/>
      <c r="M879" s="110"/>
      <c r="N879" s="110"/>
      <c r="O879" s="105"/>
      <c r="P879" s="112"/>
      <c r="Q879" s="107"/>
      <c r="R879" s="113"/>
      <c r="S879" s="101"/>
      <c r="T879" s="102"/>
      <c r="U879" s="102"/>
      <c r="V879" s="105"/>
      <c r="W879" s="105"/>
      <c r="X879" s="105"/>
      <c r="Y879" s="106"/>
      <c r="Z879" s="105"/>
      <c r="BI879" s="105"/>
      <c r="BJ879" s="105"/>
      <c r="BK879" s="105"/>
      <c r="BL879" s="105"/>
    </row>
    <row r="880" spans="3:64">
      <c r="C880" s="45"/>
      <c r="D880" s="53"/>
      <c r="E880" s="54"/>
      <c r="F880" s="54"/>
      <c r="G880" s="53"/>
      <c r="H880" s="53"/>
      <c r="I880" s="53"/>
      <c r="J880" s="53"/>
      <c r="K880" s="53"/>
      <c r="L880" s="54"/>
      <c r="M880" s="110"/>
      <c r="N880" s="110"/>
      <c r="O880" s="105"/>
      <c r="P880" s="112"/>
      <c r="Q880" s="107"/>
      <c r="R880" s="113"/>
      <c r="S880" s="101"/>
      <c r="T880" s="102"/>
      <c r="U880" s="102"/>
      <c r="V880" s="105"/>
      <c r="W880" s="105"/>
      <c r="X880" s="105"/>
      <c r="Y880" s="106"/>
      <c r="Z880" s="105"/>
      <c r="BI880" s="105"/>
      <c r="BJ880" s="105"/>
      <c r="BK880" s="105"/>
      <c r="BL880" s="105"/>
    </row>
    <row r="881" spans="3:64">
      <c r="C881" s="45"/>
      <c r="D881" s="53"/>
      <c r="E881" s="54"/>
      <c r="F881" s="54"/>
      <c r="G881" s="53"/>
      <c r="H881" s="53"/>
      <c r="I881" s="53"/>
      <c r="J881" s="53"/>
      <c r="K881" s="53"/>
      <c r="L881" s="54"/>
      <c r="M881" s="110"/>
      <c r="N881" s="110"/>
      <c r="O881" s="105"/>
      <c r="P881" s="112"/>
      <c r="Q881" s="107"/>
      <c r="R881" s="113"/>
      <c r="S881" s="101"/>
      <c r="T881" s="102"/>
      <c r="U881" s="102"/>
      <c r="V881" s="105"/>
      <c r="W881" s="105"/>
      <c r="X881" s="105"/>
      <c r="Y881" s="106"/>
      <c r="Z881" s="105"/>
      <c r="BI881" s="105"/>
      <c r="BJ881" s="105"/>
      <c r="BK881" s="105"/>
      <c r="BL881" s="105"/>
    </row>
    <row r="882" spans="3:64">
      <c r="C882" s="45"/>
      <c r="D882" s="53"/>
      <c r="E882" s="54"/>
      <c r="F882" s="54"/>
      <c r="G882" s="53"/>
      <c r="H882" s="53"/>
      <c r="I882" s="53"/>
      <c r="J882" s="53"/>
      <c r="K882" s="53"/>
      <c r="L882" s="54"/>
      <c r="M882" s="110"/>
      <c r="N882" s="110"/>
      <c r="O882" s="105"/>
      <c r="P882" s="112"/>
      <c r="Q882" s="107"/>
      <c r="R882" s="113"/>
      <c r="S882" s="101"/>
      <c r="T882" s="102"/>
      <c r="U882" s="102"/>
      <c r="V882" s="105"/>
      <c r="W882" s="105"/>
      <c r="X882" s="105"/>
      <c r="Y882" s="106"/>
      <c r="Z882" s="105"/>
      <c r="BI882" s="105"/>
      <c r="BJ882" s="105"/>
      <c r="BK882" s="105"/>
      <c r="BL882" s="105"/>
    </row>
    <row r="883" spans="3:64">
      <c r="C883" s="45"/>
      <c r="D883" s="53"/>
      <c r="E883" s="54"/>
      <c r="F883" s="54"/>
      <c r="G883" s="53"/>
      <c r="H883" s="53"/>
      <c r="I883" s="53"/>
      <c r="J883" s="53"/>
      <c r="K883" s="53"/>
      <c r="L883" s="54"/>
      <c r="M883" s="110"/>
      <c r="N883" s="110"/>
      <c r="O883" s="105"/>
      <c r="P883" s="112"/>
      <c r="Q883" s="107"/>
      <c r="R883" s="113"/>
      <c r="S883" s="101"/>
      <c r="T883" s="102"/>
      <c r="U883" s="102"/>
      <c r="V883" s="105"/>
      <c r="W883" s="105"/>
      <c r="X883" s="105"/>
      <c r="Y883" s="106"/>
      <c r="Z883" s="105"/>
      <c r="BI883" s="105"/>
      <c r="BJ883" s="105"/>
      <c r="BK883" s="105"/>
      <c r="BL883" s="105"/>
    </row>
    <row r="884" spans="3:64">
      <c r="C884" s="45"/>
      <c r="D884" s="53"/>
      <c r="E884" s="54"/>
      <c r="F884" s="54"/>
      <c r="G884" s="53"/>
      <c r="H884" s="53"/>
      <c r="I884" s="53"/>
      <c r="J884" s="53"/>
      <c r="K884" s="53"/>
      <c r="L884" s="54"/>
      <c r="M884" s="110"/>
      <c r="N884" s="110"/>
      <c r="O884" s="105"/>
      <c r="P884" s="112"/>
      <c r="Q884" s="107"/>
      <c r="R884" s="113"/>
      <c r="S884" s="101"/>
      <c r="T884" s="102"/>
      <c r="U884" s="102"/>
      <c r="V884" s="105"/>
      <c r="W884" s="105"/>
      <c r="X884" s="105"/>
      <c r="Y884" s="106"/>
      <c r="Z884" s="105"/>
      <c r="BI884" s="105"/>
      <c r="BJ884" s="105"/>
      <c r="BK884" s="105"/>
      <c r="BL884" s="105"/>
    </row>
    <row r="885" spans="3:64">
      <c r="C885" s="45"/>
      <c r="D885" s="53"/>
      <c r="E885" s="54"/>
      <c r="F885" s="54"/>
      <c r="G885" s="53"/>
      <c r="H885" s="53"/>
      <c r="I885" s="53"/>
      <c r="J885" s="53"/>
      <c r="K885" s="53"/>
      <c r="L885" s="54"/>
      <c r="M885" s="110"/>
      <c r="N885" s="110"/>
      <c r="O885" s="105"/>
      <c r="P885" s="112"/>
      <c r="Q885" s="107"/>
      <c r="R885" s="113"/>
      <c r="S885" s="101"/>
      <c r="T885" s="102"/>
      <c r="U885" s="102"/>
      <c r="V885" s="105"/>
      <c r="W885" s="105"/>
      <c r="X885" s="105"/>
      <c r="Y885" s="106"/>
      <c r="Z885" s="105"/>
      <c r="BI885" s="105"/>
      <c r="BJ885" s="105"/>
      <c r="BK885" s="105"/>
      <c r="BL885" s="105"/>
    </row>
    <row r="886" spans="3:64">
      <c r="C886" s="45"/>
      <c r="D886" s="53"/>
      <c r="E886" s="54"/>
      <c r="F886" s="54"/>
      <c r="G886" s="53"/>
      <c r="H886" s="53"/>
      <c r="I886" s="53"/>
      <c r="J886" s="53"/>
      <c r="K886" s="53"/>
      <c r="L886" s="54"/>
      <c r="M886" s="110"/>
      <c r="N886" s="110"/>
      <c r="O886" s="105"/>
      <c r="P886" s="112"/>
      <c r="Q886" s="107"/>
      <c r="R886" s="113"/>
      <c r="S886" s="101"/>
      <c r="T886" s="102"/>
      <c r="U886" s="102"/>
      <c r="V886" s="105"/>
      <c r="W886" s="105"/>
      <c r="X886" s="105"/>
      <c r="Y886" s="106"/>
      <c r="Z886" s="105"/>
      <c r="BI886" s="105"/>
      <c r="BJ886" s="105"/>
      <c r="BK886" s="105"/>
      <c r="BL886" s="105"/>
    </row>
    <row r="887" spans="3:64">
      <c r="C887" s="45"/>
      <c r="D887" s="53"/>
      <c r="E887" s="54"/>
      <c r="F887" s="54"/>
      <c r="G887" s="53"/>
      <c r="H887" s="53"/>
      <c r="I887" s="53"/>
      <c r="J887" s="53"/>
      <c r="K887" s="53"/>
      <c r="L887" s="54"/>
      <c r="M887" s="110"/>
      <c r="N887" s="110"/>
      <c r="O887" s="105"/>
      <c r="P887" s="112"/>
      <c r="Q887" s="107"/>
      <c r="R887" s="113"/>
      <c r="S887" s="101"/>
      <c r="T887" s="102"/>
      <c r="U887" s="102"/>
      <c r="V887" s="105"/>
      <c r="W887" s="105"/>
      <c r="X887" s="105"/>
      <c r="Y887" s="106"/>
      <c r="Z887" s="105"/>
      <c r="BI887" s="105"/>
      <c r="BJ887" s="105"/>
      <c r="BK887" s="105"/>
      <c r="BL887" s="105"/>
    </row>
    <row r="888" spans="3:64">
      <c r="C888" s="45"/>
      <c r="D888" s="53"/>
      <c r="E888" s="54"/>
      <c r="F888" s="54"/>
      <c r="G888" s="53"/>
      <c r="H888" s="53"/>
      <c r="I888" s="53"/>
      <c r="J888" s="53"/>
      <c r="K888" s="53"/>
      <c r="L888" s="54"/>
      <c r="M888" s="110"/>
      <c r="N888" s="110"/>
      <c r="O888" s="105"/>
      <c r="P888" s="112"/>
      <c r="Q888" s="107"/>
      <c r="R888" s="113"/>
      <c r="S888" s="101"/>
      <c r="T888" s="102"/>
      <c r="U888" s="102"/>
      <c r="V888" s="105"/>
      <c r="W888" s="105"/>
      <c r="X888" s="105"/>
      <c r="Y888" s="106"/>
      <c r="Z888" s="105"/>
      <c r="BI888" s="105"/>
      <c r="BJ888" s="105"/>
      <c r="BK888" s="105"/>
      <c r="BL888" s="105"/>
    </row>
    <row r="889" spans="3:64">
      <c r="C889" s="45"/>
      <c r="D889" s="53"/>
      <c r="E889" s="54"/>
      <c r="F889" s="54"/>
      <c r="G889" s="53"/>
      <c r="H889" s="53"/>
      <c r="I889" s="53"/>
      <c r="J889" s="53"/>
      <c r="K889" s="53"/>
      <c r="L889" s="54"/>
      <c r="M889" s="110"/>
      <c r="N889" s="110"/>
      <c r="O889" s="105"/>
      <c r="P889" s="112"/>
      <c r="Q889" s="107"/>
      <c r="R889" s="113"/>
      <c r="S889" s="101"/>
      <c r="T889" s="102"/>
      <c r="U889" s="102"/>
      <c r="V889" s="105"/>
      <c r="W889" s="105"/>
      <c r="X889" s="105"/>
      <c r="Y889" s="106"/>
      <c r="Z889" s="105"/>
      <c r="BI889" s="105"/>
      <c r="BJ889" s="105"/>
      <c r="BK889" s="105"/>
      <c r="BL889" s="105"/>
    </row>
    <row r="890" spans="3:64">
      <c r="C890" s="45"/>
      <c r="D890" s="53"/>
      <c r="E890" s="54"/>
      <c r="F890" s="54"/>
      <c r="G890" s="53"/>
      <c r="H890" s="53"/>
      <c r="I890" s="53"/>
      <c r="J890" s="53"/>
      <c r="K890" s="53"/>
      <c r="L890" s="54"/>
      <c r="M890" s="110"/>
      <c r="N890" s="110"/>
      <c r="O890" s="105"/>
      <c r="P890" s="112"/>
      <c r="Q890" s="107"/>
      <c r="R890" s="113"/>
      <c r="S890" s="101"/>
      <c r="T890" s="102"/>
      <c r="U890" s="102"/>
      <c r="V890" s="105"/>
      <c r="W890" s="105"/>
      <c r="X890" s="105"/>
      <c r="Y890" s="106"/>
      <c r="Z890" s="105"/>
      <c r="BI890" s="105"/>
      <c r="BJ890" s="105"/>
      <c r="BK890" s="105"/>
      <c r="BL890" s="105"/>
    </row>
    <row r="891" spans="3:64">
      <c r="C891" s="45"/>
      <c r="D891" s="53"/>
      <c r="E891" s="54"/>
      <c r="F891" s="54"/>
      <c r="G891" s="53"/>
      <c r="H891" s="53"/>
      <c r="I891" s="53"/>
      <c r="J891" s="53"/>
      <c r="K891" s="53"/>
      <c r="L891" s="54"/>
      <c r="M891" s="110"/>
      <c r="N891" s="110"/>
      <c r="O891" s="105"/>
      <c r="P891" s="112"/>
      <c r="Q891" s="107"/>
      <c r="R891" s="113"/>
      <c r="S891" s="101"/>
      <c r="T891" s="102"/>
      <c r="U891" s="102"/>
      <c r="V891" s="105"/>
      <c r="W891" s="105"/>
      <c r="X891" s="105"/>
      <c r="Y891" s="106"/>
      <c r="Z891" s="105"/>
      <c r="BI891" s="105"/>
      <c r="BJ891" s="105"/>
      <c r="BK891" s="105"/>
      <c r="BL891" s="105"/>
    </row>
    <row r="892" spans="3:64">
      <c r="C892" s="45"/>
      <c r="D892" s="53"/>
      <c r="E892" s="54"/>
      <c r="F892" s="54"/>
      <c r="G892" s="53"/>
      <c r="H892" s="53"/>
      <c r="I892" s="53"/>
      <c r="J892" s="53"/>
      <c r="K892" s="53"/>
      <c r="L892" s="54"/>
      <c r="M892" s="110"/>
      <c r="N892" s="110"/>
      <c r="O892" s="105"/>
      <c r="P892" s="112"/>
      <c r="Q892" s="107"/>
      <c r="R892" s="113"/>
      <c r="S892" s="101"/>
      <c r="T892" s="102"/>
      <c r="U892" s="102"/>
      <c r="V892" s="105"/>
      <c r="W892" s="105"/>
      <c r="X892" s="105"/>
      <c r="Y892" s="106"/>
      <c r="Z892" s="105"/>
      <c r="BI892" s="105"/>
      <c r="BJ892" s="105"/>
      <c r="BK892" s="105"/>
      <c r="BL892" s="105"/>
    </row>
    <row r="893" spans="3:64">
      <c r="C893" s="45"/>
      <c r="D893" s="53"/>
      <c r="E893" s="54"/>
      <c r="F893" s="54"/>
      <c r="G893" s="53"/>
      <c r="H893" s="53"/>
      <c r="I893" s="53"/>
      <c r="J893" s="53"/>
      <c r="K893" s="53"/>
      <c r="L893" s="54"/>
      <c r="M893" s="110"/>
      <c r="N893" s="110"/>
      <c r="O893" s="105"/>
      <c r="P893" s="112"/>
      <c r="Q893" s="107"/>
      <c r="R893" s="113"/>
      <c r="S893" s="101"/>
      <c r="T893" s="102"/>
      <c r="U893" s="102"/>
      <c r="V893" s="105"/>
      <c r="W893" s="105"/>
      <c r="X893" s="105"/>
      <c r="Y893" s="106"/>
      <c r="Z893" s="105"/>
      <c r="BI893" s="105"/>
      <c r="BJ893" s="105"/>
      <c r="BK893" s="105"/>
      <c r="BL893" s="105"/>
    </row>
    <row r="894" spans="3:64">
      <c r="C894" s="45"/>
      <c r="D894" s="53"/>
      <c r="E894" s="54"/>
      <c r="F894" s="54"/>
      <c r="G894" s="53"/>
      <c r="H894" s="53"/>
      <c r="I894" s="53"/>
      <c r="J894" s="53"/>
      <c r="K894" s="53"/>
      <c r="L894" s="54"/>
      <c r="M894" s="110"/>
      <c r="N894" s="110"/>
      <c r="O894" s="105"/>
      <c r="P894" s="112"/>
      <c r="Q894" s="107"/>
      <c r="R894" s="113"/>
      <c r="S894" s="101"/>
      <c r="T894" s="102"/>
      <c r="U894" s="102"/>
      <c r="V894" s="105"/>
      <c r="W894" s="105"/>
      <c r="X894" s="105"/>
      <c r="Y894" s="106"/>
      <c r="Z894" s="105"/>
      <c r="BI894" s="105"/>
      <c r="BJ894" s="105"/>
      <c r="BK894" s="105"/>
      <c r="BL894" s="105"/>
    </row>
    <row r="895" spans="3:64">
      <c r="C895" s="45"/>
      <c r="D895" s="53"/>
      <c r="E895" s="54"/>
      <c r="F895" s="54"/>
      <c r="G895" s="53"/>
      <c r="H895" s="53"/>
      <c r="I895" s="53"/>
      <c r="J895" s="53"/>
      <c r="K895" s="53"/>
      <c r="L895" s="54"/>
      <c r="M895" s="110"/>
      <c r="N895" s="110"/>
      <c r="O895" s="105"/>
      <c r="P895" s="112"/>
      <c r="Q895" s="107"/>
      <c r="R895" s="113"/>
      <c r="S895" s="101"/>
      <c r="T895" s="102"/>
      <c r="U895" s="102"/>
      <c r="V895" s="105"/>
      <c r="W895" s="105"/>
      <c r="X895" s="105"/>
      <c r="Y895" s="106"/>
      <c r="Z895" s="105"/>
      <c r="BI895" s="105"/>
      <c r="BJ895" s="105"/>
      <c r="BK895" s="105"/>
      <c r="BL895" s="105"/>
    </row>
    <row r="896" spans="3:64">
      <c r="C896" s="45"/>
      <c r="D896" s="53"/>
      <c r="E896" s="54"/>
      <c r="F896" s="54"/>
      <c r="G896" s="53"/>
      <c r="H896" s="53"/>
      <c r="I896" s="53"/>
      <c r="J896" s="53"/>
      <c r="K896" s="53"/>
      <c r="L896" s="54"/>
      <c r="M896" s="110"/>
      <c r="N896" s="110"/>
      <c r="O896" s="105"/>
      <c r="P896" s="112"/>
      <c r="Q896" s="107"/>
      <c r="R896" s="113"/>
      <c r="S896" s="101"/>
      <c r="T896" s="102"/>
      <c r="U896" s="102"/>
      <c r="V896" s="105"/>
      <c r="W896" s="105"/>
      <c r="X896" s="105"/>
      <c r="Y896" s="106"/>
      <c r="Z896" s="105"/>
      <c r="BI896" s="105"/>
      <c r="BJ896" s="105"/>
      <c r="BK896" s="105"/>
      <c r="BL896" s="105"/>
    </row>
    <row r="897" spans="3:64">
      <c r="C897" s="45"/>
      <c r="D897" s="53"/>
      <c r="E897" s="54"/>
      <c r="F897" s="54"/>
      <c r="G897" s="53"/>
      <c r="H897" s="53"/>
      <c r="I897" s="53"/>
      <c r="J897" s="53"/>
      <c r="K897" s="53"/>
      <c r="L897" s="54"/>
      <c r="M897" s="110"/>
      <c r="N897" s="110"/>
      <c r="O897" s="105"/>
      <c r="P897" s="112"/>
      <c r="Q897" s="107"/>
      <c r="R897" s="113"/>
      <c r="S897" s="101"/>
      <c r="T897" s="102"/>
      <c r="U897" s="102"/>
      <c r="V897" s="105"/>
      <c r="W897" s="105"/>
      <c r="X897" s="105"/>
      <c r="Y897" s="106"/>
      <c r="Z897" s="105"/>
      <c r="BI897" s="105"/>
      <c r="BJ897" s="105"/>
      <c r="BK897" s="105"/>
      <c r="BL897" s="105"/>
    </row>
    <row r="898" spans="3:64">
      <c r="C898" s="45"/>
      <c r="D898" s="53"/>
      <c r="E898" s="54"/>
      <c r="F898" s="54"/>
      <c r="G898" s="53"/>
      <c r="H898" s="53"/>
      <c r="I898" s="53"/>
      <c r="J898" s="53"/>
      <c r="K898" s="53"/>
      <c r="L898" s="54"/>
      <c r="M898" s="110"/>
      <c r="N898" s="110"/>
      <c r="O898" s="105"/>
      <c r="P898" s="112"/>
      <c r="Q898" s="107"/>
      <c r="R898" s="113"/>
      <c r="S898" s="101"/>
      <c r="T898" s="102"/>
      <c r="U898" s="102"/>
      <c r="V898" s="105"/>
      <c r="W898" s="105"/>
      <c r="X898" s="105"/>
      <c r="Y898" s="106"/>
      <c r="Z898" s="105"/>
      <c r="BI898" s="105"/>
      <c r="BJ898" s="105"/>
      <c r="BK898" s="105"/>
      <c r="BL898" s="105"/>
    </row>
    <row r="899" spans="3:64">
      <c r="C899" s="45"/>
      <c r="D899" s="53"/>
      <c r="E899" s="54"/>
      <c r="F899" s="54"/>
      <c r="G899" s="53"/>
      <c r="H899" s="53"/>
      <c r="I899" s="53"/>
      <c r="J899" s="53"/>
      <c r="K899" s="53"/>
      <c r="L899" s="54"/>
      <c r="M899" s="110"/>
      <c r="N899" s="110"/>
      <c r="O899" s="105"/>
      <c r="P899" s="112"/>
      <c r="Q899" s="107"/>
      <c r="R899" s="113"/>
      <c r="S899" s="101"/>
      <c r="T899" s="102"/>
      <c r="U899" s="102"/>
      <c r="V899" s="105"/>
      <c r="W899" s="105"/>
      <c r="X899" s="105"/>
      <c r="Y899" s="106"/>
      <c r="Z899" s="105"/>
      <c r="BI899" s="105"/>
      <c r="BJ899" s="105"/>
      <c r="BK899" s="105"/>
      <c r="BL899" s="105"/>
    </row>
    <row r="900" spans="3:64">
      <c r="C900" s="45"/>
      <c r="D900" s="53"/>
      <c r="E900" s="54"/>
      <c r="F900" s="54"/>
      <c r="G900" s="53"/>
      <c r="H900" s="53"/>
      <c r="I900" s="53"/>
      <c r="J900" s="53"/>
      <c r="K900" s="53"/>
      <c r="L900" s="54"/>
      <c r="M900" s="110"/>
      <c r="N900" s="110"/>
      <c r="O900" s="105"/>
      <c r="P900" s="112"/>
      <c r="Q900" s="107"/>
      <c r="R900" s="113"/>
      <c r="S900" s="101"/>
      <c r="T900" s="102"/>
      <c r="U900" s="102"/>
      <c r="V900" s="105"/>
      <c r="W900" s="105"/>
      <c r="X900" s="105"/>
      <c r="Y900" s="106"/>
      <c r="Z900" s="105"/>
      <c r="BI900" s="105"/>
      <c r="BJ900" s="105"/>
      <c r="BK900" s="105"/>
      <c r="BL900" s="105"/>
    </row>
    <row r="901" spans="3:64">
      <c r="C901" s="45"/>
      <c r="D901" s="53"/>
      <c r="E901" s="54"/>
      <c r="F901" s="54"/>
      <c r="G901" s="53"/>
      <c r="H901" s="53"/>
      <c r="I901" s="53"/>
      <c r="J901" s="53"/>
      <c r="K901" s="53"/>
      <c r="L901" s="54"/>
      <c r="M901" s="110"/>
      <c r="N901" s="110"/>
      <c r="O901" s="105"/>
      <c r="P901" s="112"/>
      <c r="Q901" s="107"/>
      <c r="R901" s="113"/>
      <c r="S901" s="101"/>
      <c r="T901" s="102"/>
      <c r="U901" s="102"/>
      <c r="V901" s="105"/>
      <c r="W901" s="105"/>
      <c r="X901" s="105"/>
      <c r="Y901" s="106"/>
      <c r="Z901" s="105"/>
      <c r="BI901" s="105"/>
      <c r="BJ901" s="105"/>
      <c r="BK901" s="105"/>
      <c r="BL901" s="105"/>
    </row>
    <row r="902" spans="3:64">
      <c r="C902" s="45"/>
      <c r="D902" s="53"/>
      <c r="E902" s="54"/>
      <c r="F902" s="54"/>
      <c r="G902" s="53"/>
      <c r="H902" s="53"/>
      <c r="I902" s="53"/>
      <c r="J902" s="53"/>
      <c r="K902" s="53"/>
      <c r="L902" s="54"/>
      <c r="M902" s="110"/>
      <c r="N902" s="110"/>
      <c r="O902" s="105"/>
      <c r="P902" s="112"/>
      <c r="Q902" s="107"/>
      <c r="R902" s="113"/>
      <c r="S902" s="101"/>
      <c r="T902" s="102"/>
      <c r="U902" s="102"/>
      <c r="V902" s="105"/>
      <c r="W902" s="105"/>
      <c r="X902" s="105"/>
      <c r="Y902" s="106"/>
      <c r="Z902" s="105"/>
      <c r="BI902" s="105"/>
      <c r="BJ902" s="105"/>
      <c r="BK902" s="105"/>
      <c r="BL902" s="105"/>
    </row>
    <row r="903" spans="3:64">
      <c r="C903" s="45"/>
      <c r="D903" s="53"/>
      <c r="E903" s="54"/>
      <c r="F903" s="54"/>
      <c r="G903" s="53"/>
      <c r="H903" s="53"/>
      <c r="I903" s="53"/>
      <c r="J903" s="53"/>
      <c r="K903" s="53"/>
      <c r="L903" s="54"/>
      <c r="M903" s="110"/>
      <c r="N903" s="110"/>
      <c r="O903" s="105"/>
      <c r="P903" s="112"/>
      <c r="Q903" s="107"/>
      <c r="R903" s="113"/>
      <c r="S903" s="101"/>
      <c r="T903" s="102"/>
      <c r="U903" s="102"/>
      <c r="V903" s="105"/>
      <c r="W903" s="105"/>
      <c r="X903" s="105"/>
      <c r="Y903" s="106"/>
      <c r="Z903" s="105"/>
      <c r="BI903" s="105"/>
      <c r="BJ903" s="105"/>
      <c r="BK903" s="105"/>
      <c r="BL903" s="105"/>
    </row>
    <row r="904" spans="3:64">
      <c r="C904" s="45"/>
      <c r="D904" s="53"/>
      <c r="E904" s="54"/>
      <c r="F904" s="54"/>
      <c r="G904" s="53"/>
      <c r="H904" s="53"/>
      <c r="I904" s="53"/>
      <c r="J904" s="53"/>
      <c r="K904" s="53"/>
      <c r="L904" s="54"/>
      <c r="M904" s="110"/>
      <c r="N904" s="110"/>
      <c r="O904" s="105"/>
      <c r="P904" s="112"/>
      <c r="Q904" s="107"/>
      <c r="R904" s="113"/>
      <c r="S904" s="101"/>
      <c r="T904" s="102"/>
      <c r="U904" s="102"/>
      <c r="V904" s="105"/>
      <c r="W904" s="105"/>
      <c r="X904" s="105"/>
      <c r="Y904" s="106"/>
      <c r="Z904" s="105"/>
      <c r="BI904" s="105"/>
      <c r="BJ904" s="105"/>
      <c r="BK904" s="105"/>
      <c r="BL904" s="105"/>
    </row>
    <row r="905" spans="3:64">
      <c r="C905" s="45"/>
      <c r="D905" s="53"/>
      <c r="E905" s="54"/>
      <c r="F905" s="54"/>
      <c r="G905" s="53"/>
      <c r="H905" s="53"/>
      <c r="I905" s="53"/>
      <c r="J905" s="53"/>
      <c r="K905" s="53"/>
      <c r="L905" s="54"/>
      <c r="M905" s="110"/>
      <c r="N905" s="110"/>
      <c r="O905" s="105"/>
      <c r="P905" s="112"/>
      <c r="Q905" s="107"/>
      <c r="R905" s="113"/>
      <c r="S905" s="101"/>
      <c r="T905" s="102"/>
      <c r="U905" s="102"/>
      <c r="V905" s="105"/>
      <c r="W905" s="105"/>
      <c r="X905" s="105"/>
      <c r="Y905" s="106"/>
      <c r="Z905" s="105"/>
      <c r="BI905" s="105"/>
      <c r="BJ905" s="105"/>
      <c r="BK905" s="105"/>
      <c r="BL905" s="105"/>
    </row>
    <row r="906" spans="3:64">
      <c r="C906" s="45"/>
      <c r="D906" s="53"/>
      <c r="E906" s="54"/>
      <c r="F906" s="54"/>
      <c r="G906" s="53"/>
      <c r="H906" s="53"/>
      <c r="I906" s="53"/>
      <c r="J906" s="53"/>
      <c r="K906" s="53"/>
      <c r="L906" s="54"/>
      <c r="M906" s="110"/>
      <c r="N906" s="110"/>
      <c r="O906" s="105"/>
      <c r="P906" s="112"/>
      <c r="Q906" s="107"/>
      <c r="R906" s="113"/>
      <c r="S906" s="101"/>
      <c r="T906" s="102"/>
      <c r="U906" s="102"/>
      <c r="V906" s="105"/>
      <c r="W906" s="105"/>
      <c r="X906" s="105"/>
      <c r="Y906" s="106"/>
      <c r="Z906" s="105"/>
      <c r="BI906" s="105"/>
      <c r="BJ906" s="105"/>
      <c r="BK906" s="105"/>
      <c r="BL906" s="105"/>
    </row>
    <row r="907" spans="3:64">
      <c r="C907" s="45"/>
      <c r="D907" s="53"/>
      <c r="E907" s="54"/>
      <c r="F907" s="54"/>
      <c r="G907" s="53"/>
      <c r="H907" s="53"/>
      <c r="I907" s="53"/>
      <c r="J907" s="53"/>
      <c r="K907" s="53"/>
      <c r="L907" s="54"/>
      <c r="M907" s="110"/>
      <c r="N907" s="110"/>
      <c r="O907" s="105"/>
      <c r="P907" s="112"/>
      <c r="Q907" s="107"/>
      <c r="R907" s="113"/>
      <c r="S907" s="101"/>
      <c r="T907" s="102"/>
      <c r="U907" s="102"/>
      <c r="V907" s="105"/>
      <c r="W907" s="105"/>
      <c r="X907" s="105"/>
      <c r="Y907" s="106"/>
      <c r="Z907" s="105"/>
      <c r="BI907" s="105"/>
      <c r="BJ907" s="105"/>
      <c r="BK907" s="105"/>
      <c r="BL907" s="105"/>
    </row>
    <row r="908" spans="3:64">
      <c r="C908" s="45"/>
      <c r="D908" s="53"/>
      <c r="E908" s="54"/>
      <c r="F908" s="54"/>
      <c r="G908" s="53"/>
      <c r="H908" s="53"/>
      <c r="I908" s="53"/>
      <c r="J908" s="53"/>
      <c r="K908" s="53"/>
      <c r="L908" s="54"/>
      <c r="M908" s="110"/>
      <c r="N908" s="110"/>
      <c r="O908" s="105"/>
      <c r="P908" s="112"/>
      <c r="Q908" s="107"/>
      <c r="R908" s="113"/>
      <c r="S908" s="101"/>
      <c r="T908" s="102"/>
      <c r="U908" s="102"/>
      <c r="V908" s="105"/>
      <c r="W908" s="105"/>
      <c r="X908" s="105"/>
      <c r="Y908" s="106"/>
      <c r="Z908" s="105"/>
      <c r="BI908" s="105"/>
      <c r="BJ908" s="105"/>
      <c r="BK908" s="105"/>
      <c r="BL908" s="105"/>
    </row>
    <row r="909" spans="3:64">
      <c r="C909" s="45"/>
      <c r="D909" s="53"/>
      <c r="E909" s="54"/>
      <c r="F909" s="54"/>
      <c r="G909" s="53"/>
      <c r="H909" s="53"/>
      <c r="I909" s="53"/>
      <c r="J909" s="53"/>
      <c r="K909" s="53"/>
      <c r="L909" s="54"/>
      <c r="M909" s="110"/>
      <c r="N909" s="110"/>
      <c r="O909" s="105"/>
      <c r="P909" s="112"/>
      <c r="Q909" s="107"/>
      <c r="R909" s="113"/>
      <c r="S909" s="101"/>
      <c r="T909" s="102"/>
      <c r="U909" s="102"/>
      <c r="V909" s="105"/>
      <c r="W909" s="105"/>
      <c r="X909" s="105"/>
      <c r="Y909" s="106"/>
      <c r="Z909" s="105"/>
      <c r="BI909" s="105"/>
      <c r="BJ909" s="105"/>
      <c r="BK909" s="105"/>
      <c r="BL909" s="105"/>
    </row>
    <row r="910" spans="3:64">
      <c r="C910" s="45"/>
      <c r="D910" s="53"/>
      <c r="E910" s="54"/>
      <c r="F910" s="54"/>
      <c r="G910" s="53"/>
      <c r="H910" s="53"/>
      <c r="I910" s="53"/>
      <c r="J910" s="53"/>
      <c r="K910" s="53"/>
      <c r="L910" s="54"/>
      <c r="M910" s="110"/>
      <c r="N910" s="110"/>
      <c r="O910" s="105"/>
      <c r="P910" s="112"/>
      <c r="Q910" s="107"/>
      <c r="R910" s="113"/>
      <c r="S910" s="101"/>
      <c r="T910" s="102"/>
      <c r="U910" s="102"/>
      <c r="V910" s="105"/>
      <c r="W910" s="105"/>
      <c r="X910" s="105"/>
      <c r="Y910" s="106"/>
      <c r="Z910" s="105"/>
      <c r="BI910" s="105"/>
      <c r="BJ910" s="105"/>
      <c r="BK910" s="105"/>
      <c r="BL910" s="105"/>
    </row>
    <row r="911" spans="3:64">
      <c r="C911" s="45"/>
      <c r="D911" s="53"/>
      <c r="E911" s="54"/>
      <c r="F911" s="54"/>
      <c r="G911" s="53"/>
      <c r="H911" s="53"/>
      <c r="I911" s="53"/>
      <c r="J911" s="53"/>
      <c r="K911" s="53"/>
      <c r="L911" s="54"/>
      <c r="M911" s="110"/>
      <c r="N911" s="110"/>
      <c r="O911" s="105"/>
      <c r="P911" s="112"/>
      <c r="Q911" s="107"/>
      <c r="R911" s="113"/>
      <c r="S911" s="101"/>
      <c r="T911" s="102"/>
      <c r="U911" s="102"/>
      <c r="V911" s="105"/>
      <c r="W911" s="105"/>
      <c r="X911" s="105"/>
      <c r="Y911" s="106"/>
      <c r="Z911" s="105"/>
      <c r="BI911" s="105"/>
      <c r="BJ911" s="105"/>
      <c r="BK911" s="105"/>
      <c r="BL911" s="105"/>
    </row>
    <row r="912" spans="3:64">
      <c r="C912" s="45"/>
      <c r="D912" s="53"/>
      <c r="E912" s="54"/>
      <c r="F912" s="54"/>
      <c r="G912" s="53"/>
      <c r="H912" s="53"/>
      <c r="I912" s="53"/>
      <c r="J912" s="53"/>
      <c r="K912" s="53"/>
      <c r="L912" s="54"/>
      <c r="M912" s="110"/>
      <c r="N912" s="110"/>
      <c r="O912" s="105"/>
      <c r="P912" s="112"/>
      <c r="Q912" s="107"/>
      <c r="R912" s="113"/>
      <c r="S912" s="101"/>
      <c r="T912" s="102"/>
      <c r="U912" s="102"/>
      <c r="V912" s="105"/>
      <c r="W912" s="105"/>
      <c r="X912" s="105"/>
      <c r="Y912" s="106"/>
      <c r="Z912" s="105"/>
      <c r="BI912" s="105"/>
      <c r="BJ912" s="105"/>
      <c r="BK912" s="105"/>
      <c r="BL912" s="105"/>
    </row>
    <row r="913" spans="3:64">
      <c r="C913" s="45"/>
      <c r="D913" s="53"/>
      <c r="E913" s="54"/>
      <c r="F913" s="54"/>
      <c r="G913" s="53"/>
      <c r="H913" s="53"/>
      <c r="I913" s="53"/>
      <c r="J913" s="53"/>
      <c r="K913" s="53"/>
      <c r="L913" s="54"/>
      <c r="M913" s="110"/>
      <c r="N913" s="110"/>
      <c r="O913" s="105"/>
      <c r="P913" s="112"/>
      <c r="Q913" s="107"/>
      <c r="R913" s="113"/>
      <c r="S913" s="101"/>
      <c r="T913" s="102"/>
      <c r="U913" s="102"/>
      <c r="V913" s="105"/>
      <c r="W913" s="105"/>
      <c r="X913" s="105"/>
      <c r="Y913" s="106"/>
      <c r="Z913" s="105"/>
      <c r="BI913" s="105"/>
      <c r="BJ913" s="105"/>
      <c r="BK913" s="105"/>
      <c r="BL913" s="105"/>
    </row>
    <row r="914" spans="3:64">
      <c r="C914" s="45"/>
      <c r="D914" s="53"/>
      <c r="E914" s="54"/>
      <c r="F914" s="54"/>
      <c r="G914" s="53"/>
      <c r="H914" s="53"/>
      <c r="I914" s="53"/>
      <c r="J914" s="53"/>
      <c r="K914" s="53"/>
      <c r="L914" s="54"/>
      <c r="M914" s="110"/>
      <c r="N914" s="110"/>
      <c r="O914" s="105"/>
      <c r="P914" s="112"/>
      <c r="Q914" s="107"/>
      <c r="R914" s="113"/>
      <c r="S914" s="101"/>
      <c r="T914" s="102"/>
      <c r="U914" s="102"/>
      <c r="V914" s="105"/>
      <c r="W914" s="105"/>
      <c r="X914" s="105"/>
      <c r="Y914" s="106"/>
      <c r="Z914" s="105"/>
      <c r="BI914" s="105"/>
      <c r="BJ914" s="105"/>
      <c r="BK914" s="105"/>
      <c r="BL914" s="105"/>
    </row>
    <row r="915" spans="3:64">
      <c r="C915" s="45"/>
      <c r="D915" s="53"/>
      <c r="E915" s="54"/>
      <c r="F915" s="54"/>
      <c r="G915" s="53"/>
      <c r="H915" s="53"/>
      <c r="I915" s="53"/>
      <c r="J915" s="53"/>
      <c r="K915" s="53"/>
      <c r="L915" s="54"/>
      <c r="M915" s="110"/>
      <c r="N915" s="110"/>
      <c r="O915" s="105"/>
      <c r="P915" s="112"/>
      <c r="Q915" s="107"/>
      <c r="R915" s="113"/>
      <c r="S915" s="101"/>
      <c r="T915" s="102"/>
      <c r="U915" s="102"/>
      <c r="V915" s="105"/>
      <c r="W915" s="105"/>
      <c r="X915" s="105"/>
      <c r="Y915" s="106"/>
      <c r="Z915" s="105"/>
      <c r="BI915" s="105"/>
      <c r="BJ915" s="105"/>
      <c r="BK915" s="105"/>
      <c r="BL915" s="105"/>
    </row>
    <row r="916" spans="3:64">
      <c r="C916" s="45"/>
      <c r="D916" s="53"/>
      <c r="E916" s="54"/>
      <c r="F916" s="54"/>
      <c r="G916" s="53"/>
      <c r="H916" s="53"/>
      <c r="I916" s="53"/>
      <c r="J916" s="53"/>
      <c r="K916" s="53"/>
      <c r="L916" s="54"/>
      <c r="M916" s="110"/>
      <c r="N916" s="110"/>
      <c r="O916" s="105"/>
      <c r="P916" s="112"/>
      <c r="Q916" s="107"/>
      <c r="R916" s="113"/>
      <c r="S916" s="101"/>
      <c r="T916" s="102"/>
      <c r="U916" s="102"/>
      <c r="V916" s="105"/>
      <c r="W916" s="105"/>
      <c r="X916" s="105"/>
      <c r="Y916" s="106"/>
      <c r="Z916" s="105"/>
      <c r="BI916" s="105"/>
      <c r="BJ916" s="105"/>
      <c r="BK916" s="105"/>
      <c r="BL916" s="105"/>
    </row>
    <row r="917" spans="3:64">
      <c r="C917" s="45"/>
      <c r="D917" s="53"/>
      <c r="E917" s="54"/>
      <c r="F917" s="54"/>
      <c r="G917" s="53"/>
      <c r="H917" s="53"/>
      <c r="I917" s="53"/>
      <c r="J917" s="53"/>
      <c r="K917" s="53"/>
      <c r="L917" s="54"/>
      <c r="M917" s="110"/>
      <c r="N917" s="110"/>
      <c r="O917" s="105"/>
      <c r="P917" s="112"/>
      <c r="Q917" s="107"/>
      <c r="R917" s="113"/>
      <c r="S917" s="101"/>
      <c r="T917" s="102"/>
      <c r="U917" s="102"/>
      <c r="V917" s="105"/>
      <c r="W917" s="105"/>
      <c r="X917" s="105"/>
      <c r="Y917" s="106"/>
      <c r="Z917" s="105"/>
      <c r="BI917" s="105"/>
      <c r="BJ917" s="105"/>
      <c r="BK917" s="105"/>
      <c r="BL917" s="105"/>
    </row>
    <row r="918" spans="3:64">
      <c r="C918" s="45"/>
      <c r="D918" s="53"/>
      <c r="E918" s="54"/>
      <c r="F918" s="54"/>
      <c r="G918" s="53"/>
      <c r="H918" s="53"/>
      <c r="I918" s="53"/>
      <c r="J918" s="53"/>
      <c r="K918" s="53"/>
      <c r="L918" s="54"/>
      <c r="M918" s="110"/>
      <c r="N918" s="110"/>
      <c r="O918" s="105"/>
      <c r="P918" s="112"/>
      <c r="Q918" s="107"/>
      <c r="R918" s="113"/>
      <c r="S918" s="101"/>
      <c r="T918" s="102"/>
      <c r="U918" s="102"/>
      <c r="V918" s="105"/>
      <c r="W918" s="105"/>
      <c r="X918" s="105"/>
      <c r="Y918" s="106"/>
      <c r="Z918" s="105"/>
      <c r="BI918" s="105"/>
      <c r="BJ918" s="105"/>
      <c r="BK918" s="105"/>
      <c r="BL918" s="105"/>
    </row>
    <row r="919" spans="3:64">
      <c r="C919" s="45"/>
      <c r="D919" s="53"/>
      <c r="E919" s="54"/>
      <c r="F919" s="54"/>
      <c r="G919" s="53"/>
      <c r="H919" s="53"/>
      <c r="I919" s="53"/>
      <c r="J919" s="53"/>
      <c r="K919" s="53"/>
      <c r="L919" s="54"/>
      <c r="M919" s="110"/>
      <c r="N919" s="110"/>
      <c r="O919" s="105"/>
      <c r="P919" s="112"/>
      <c r="Q919" s="107"/>
      <c r="R919" s="113"/>
      <c r="S919" s="101"/>
      <c r="T919" s="102"/>
      <c r="U919" s="102"/>
      <c r="V919" s="105"/>
      <c r="W919" s="105"/>
      <c r="X919" s="105"/>
      <c r="Y919" s="106"/>
      <c r="Z919" s="105"/>
      <c r="BI919" s="105"/>
      <c r="BJ919" s="105"/>
      <c r="BK919" s="105"/>
      <c r="BL919" s="105"/>
    </row>
    <row r="920" spans="3:64">
      <c r="C920" s="45"/>
      <c r="D920" s="53"/>
      <c r="E920" s="54"/>
      <c r="F920" s="54"/>
      <c r="G920" s="53"/>
      <c r="H920" s="53"/>
      <c r="I920" s="53"/>
      <c r="J920" s="53"/>
      <c r="K920" s="53"/>
      <c r="L920" s="54"/>
      <c r="M920" s="110"/>
      <c r="N920" s="110"/>
      <c r="O920" s="105"/>
      <c r="P920" s="112"/>
      <c r="Q920" s="107"/>
      <c r="R920" s="113"/>
      <c r="S920" s="101"/>
      <c r="T920" s="102"/>
      <c r="U920" s="102"/>
      <c r="V920" s="105"/>
      <c r="W920" s="105"/>
      <c r="X920" s="105"/>
      <c r="Y920" s="106"/>
      <c r="Z920" s="105"/>
      <c r="BI920" s="105"/>
      <c r="BJ920" s="105"/>
      <c r="BK920" s="105"/>
      <c r="BL920" s="105"/>
    </row>
    <row r="921" spans="3:64">
      <c r="C921" s="45"/>
      <c r="D921" s="53"/>
      <c r="E921" s="54"/>
      <c r="F921" s="54"/>
      <c r="G921" s="53"/>
      <c r="H921" s="53"/>
      <c r="I921" s="53"/>
      <c r="J921" s="53"/>
      <c r="K921" s="53"/>
      <c r="L921" s="54"/>
      <c r="M921" s="110"/>
      <c r="N921" s="110"/>
      <c r="O921" s="105"/>
      <c r="P921" s="112"/>
      <c r="Q921" s="107"/>
      <c r="R921" s="113"/>
      <c r="S921" s="101"/>
      <c r="T921" s="102"/>
      <c r="U921" s="102"/>
      <c r="V921" s="105"/>
      <c r="W921" s="105"/>
      <c r="X921" s="105"/>
      <c r="Y921" s="106"/>
      <c r="Z921" s="105"/>
      <c r="BI921" s="105"/>
      <c r="BJ921" s="105"/>
      <c r="BK921" s="105"/>
      <c r="BL921" s="105"/>
    </row>
    <row r="922" spans="3:64">
      <c r="C922" s="45"/>
      <c r="D922" s="53"/>
      <c r="E922" s="54"/>
      <c r="F922" s="54"/>
      <c r="G922" s="53"/>
      <c r="H922" s="53"/>
      <c r="I922" s="53"/>
      <c r="J922" s="53"/>
      <c r="K922" s="53"/>
      <c r="L922" s="54"/>
      <c r="M922" s="110"/>
      <c r="N922" s="110"/>
      <c r="O922" s="105"/>
      <c r="P922" s="112"/>
      <c r="Q922" s="107"/>
      <c r="R922" s="113"/>
      <c r="S922" s="101"/>
      <c r="T922" s="102"/>
      <c r="U922" s="102"/>
      <c r="V922" s="105"/>
      <c r="W922" s="105"/>
      <c r="X922" s="105"/>
      <c r="Y922" s="106"/>
      <c r="Z922" s="105"/>
      <c r="BI922" s="105"/>
      <c r="BJ922" s="105"/>
      <c r="BK922" s="105"/>
      <c r="BL922" s="105"/>
    </row>
    <row r="923" spans="3:64">
      <c r="C923" s="45"/>
      <c r="D923" s="53"/>
      <c r="E923" s="54"/>
      <c r="F923" s="54"/>
      <c r="G923" s="53"/>
      <c r="H923" s="53"/>
      <c r="I923" s="53"/>
      <c r="J923" s="53"/>
      <c r="K923" s="53"/>
      <c r="L923" s="54"/>
      <c r="M923" s="110"/>
      <c r="N923" s="110"/>
      <c r="O923" s="105"/>
      <c r="P923" s="112"/>
      <c r="Q923" s="107"/>
      <c r="R923" s="113"/>
      <c r="S923" s="101"/>
      <c r="T923" s="102"/>
      <c r="U923" s="102"/>
      <c r="V923" s="105"/>
      <c r="W923" s="105"/>
      <c r="X923" s="105"/>
      <c r="Y923" s="106"/>
      <c r="Z923" s="105"/>
      <c r="BI923" s="105"/>
      <c r="BJ923" s="105"/>
      <c r="BK923" s="105"/>
      <c r="BL923" s="105"/>
    </row>
    <row r="924" spans="3:64">
      <c r="C924" s="45"/>
      <c r="D924" s="53"/>
      <c r="E924" s="54"/>
      <c r="F924" s="54"/>
      <c r="G924" s="53"/>
      <c r="H924" s="53"/>
      <c r="I924" s="53"/>
      <c r="J924" s="53"/>
      <c r="K924" s="53"/>
      <c r="L924" s="54"/>
      <c r="M924" s="110"/>
      <c r="N924" s="110"/>
      <c r="O924" s="105"/>
      <c r="P924" s="112"/>
      <c r="Q924" s="107"/>
      <c r="R924" s="113"/>
      <c r="S924" s="101"/>
      <c r="T924" s="102"/>
      <c r="U924" s="102"/>
      <c r="V924" s="105"/>
      <c r="W924" s="105"/>
      <c r="X924" s="105"/>
      <c r="Y924" s="106"/>
      <c r="Z924" s="105"/>
      <c r="BI924" s="105"/>
      <c r="BJ924" s="105"/>
      <c r="BK924" s="105"/>
      <c r="BL924" s="105"/>
    </row>
    <row r="925" spans="3:64">
      <c r="C925" s="45"/>
      <c r="D925" s="53"/>
      <c r="E925" s="54"/>
      <c r="F925" s="54"/>
      <c r="G925" s="53"/>
      <c r="H925" s="53"/>
      <c r="I925" s="53"/>
      <c r="J925" s="53"/>
      <c r="K925" s="53"/>
      <c r="L925" s="54"/>
      <c r="M925" s="110"/>
      <c r="N925" s="110"/>
      <c r="O925" s="105"/>
      <c r="P925" s="112"/>
      <c r="Q925" s="107"/>
      <c r="R925" s="113"/>
      <c r="S925" s="101"/>
      <c r="T925" s="102"/>
      <c r="U925" s="102"/>
      <c r="V925" s="105"/>
      <c r="W925" s="105"/>
      <c r="X925" s="105"/>
      <c r="Y925" s="106"/>
      <c r="Z925" s="105"/>
      <c r="BI925" s="105"/>
      <c r="BJ925" s="105"/>
      <c r="BK925" s="105"/>
      <c r="BL925" s="105"/>
    </row>
    <row r="926" spans="3:64">
      <c r="C926" s="45"/>
      <c r="D926" s="53"/>
      <c r="E926" s="54"/>
      <c r="F926" s="54"/>
      <c r="G926" s="53"/>
      <c r="H926" s="53"/>
      <c r="I926" s="53"/>
      <c r="J926" s="53"/>
      <c r="K926" s="53"/>
      <c r="L926" s="54"/>
      <c r="M926" s="110"/>
      <c r="N926" s="110"/>
      <c r="O926" s="105"/>
      <c r="P926" s="112"/>
      <c r="Q926" s="107"/>
      <c r="R926" s="113"/>
      <c r="S926" s="101"/>
      <c r="T926" s="102"/>
      <c r="U926" s="102"/>
      <c r="V926" s="105"/>
      <c r="W926" s="105"/>
      <c r="X926" s="105"/>
      <c r="Y926" s="106"/>
      <c r="Z926" s="105"/>
      <c r="BI926" s="105"/>
      <c r="BJ926" s="105"/>
      <c r="BK926" s="105"/>
      <c r="BL926" s="105"/>
    </row>
    <row r="927" spans="3:64">
      <c r="C927" s="45"/>
      <c r="D927" s="53"/>
      <c r="E927" s="54"/>
      <c r="F927" s="54"/>
      <c r="G927" s="53"/>
      <c r="H927" s="53"/>
      <c r="I927" s="53"/>
      <c r="J927" s="53"/>
      <c r="K927" s="53"/>
      <c r="L927" s="54"/>
      <c r="M927" s="110"/>
      <c r="N927" s="110"/>
      <c r="O927" s="105"/>
      <c r="P927" s="112"/>
      <c r="Q927" s="107"/>
      <c r="R927" s="113"/>
      <c r="S927" s="101"/>
      <c r="T927" s="102"/>
      <c r="U927" s="102"/>
      <c r="V927" s="105"/>
      <c r="W927" s="105"/>
      <c r="X927" s="105"/>
      <c r="Y927" s="106"/>
      <c r="Z927" s="105"/>
      <c r="BI927" s="105"/>
      <c r="BJ927" s="105"/>
      <c r="BK927" s="105"/>
      <c r="BL927" s="105"/>
    </row>
    <row r="928" spans="3:64">
      <c r="C928" s="45"/>
      <c r="D928" s="53"/>
      <c r="E928" s="54"/>
      <c r="F928" s="54"/>
      <c r="G928" s="53"/>
      <c r="H928" s="53"/>
      <c r="I928" s="53"/>
      <c r="J928" s="53"/>
      <c r="K928" s="53"/>
      <c r="L928" s="54"/>
      <c r="M928" s="110"/>
      <c r="N928" s="110"/>
      <c r="O928" s="105"/>
      <c r="P928" s="112"/>
      <c r="Q928" s="107"/>
      <c r="R928" s="113"/>
      <c r="S928" s="101"/>
      <c r="T928" s="102"/>
      <c r="U928" s="102"/>
      <c r="V928" s="105"/>
      <c r="W928" s="105"/>
      <c r="X928" s="105"/>
      <c r="Y928" s="106"/>
      <c r="Z928" s="105"/>
      <c r="BI928" s="105"/>
      <c r="BJ928" s="105"/>
      <c r="BK928" s="105"/>
      <c r="BL928" s="105"/>
    </row>
    <row r="929" spans="3:64">
      <c r="C929" s="45"/>
      <c r="D929" s="53"/>
      <c r="E929" s="54"/>
      <c r="F929" s="54"/>
      <c r="G929" s="53"/>
      <c r="H929" s="53"/>
      <c r="I929" s="53"/>
      <c r="J929" s="53"/>
      <c r="K929" s="53"/>
      <c r="L929" s="54"/>
      <c r="M929" s="110"/>
      <c r="N929" s="110"/>
      <c r="O929" s="105"/>
      <c r="P929" s="112"/>
      <c r="Q929" s="107"/>
      <c r="R929" s="113"/>
      <c r="S929" s="101"/>
      <c r="T929" s="102"/>
      <c r="U929" s="102"/>
      <c r="V929" s="105"/>
      <c r="W929" s="105"/>
      <c r="X929" s="105"/>
      <c r="Y929" s="106"/>
      <c r="Z929" s="105"/>
      <c r="BI929" s="105"/>
      <c r="BJ929" s="105"/>
      <c r="BK929" s="105"/>
      <c r="BL929" s="105"/>
    </row>
    <row r="930" spans="3:64">
      <c r="C930" s="45"/>
      <c r="D930" s="53"/>
      <c r="E930" s="54"/>
      <c r="F930" s="54"/>
      <c r="G930" s="53"/>
      <c r="H930" s="53"/>
      <c r="I930" s="53"/>
      <c r="J930" s="53"/>
      <c r="K930" s="53"/>
      <c r="L930" s="54"/>
      <c r="M930" s="110"/>
      <c r="N930" s="110"/>
      <c r="O930" s="105"/>
      <c r="P930" s="112"/>
      <c r="Q930" s="107"/>
      <c r="R930" s="113"/>
      <c r="S930" s="101"/>
      <c r="T930" s="102"/>
      <c r="U930" s="102"/>
      <c r="V930" s="105"/>
      <c r="W930" s="105"/>
      <c r="X930" s="105"/>
      <c r="Y930" s="106"/>
      <c r="Z930" s="105"/>
      <c r="BI930" s="105"/>
      <c r="BJ930" s="105"/>
      <c r="BK930" s="105"/>
      <c r="BL930" s="105"/>
    </row>
    <row r="931" spans="3:64">
      <c r="C931" s="45"/>
      <c r="D931" s="53"/>
      <c r="E931" s="54"/>
      <c r="F931" s="54"/>
      <c r="G931" s="53"/>
      <c r="H931" s="53"/>
      <c r="I931" s="53"/>
      <c r="J931" s="53"/>
      <c r="K931" s="53"/>
      <c r="L931" s="54"/>
      <c r="M931" s="110"/>
      <c r="N931" s="110"/>
      <c r="O931" s="105"/>
      <c r="P931" s="112"/>
      <c r="Q931" s="107"/>
      <c r="R931" s="113"/>
      <c r="S931" s="101"/>
      <c r="T931" s="102"/>
      <c r="U931" s="102"/>
      <c r="V931" s="105"/>
      <c r="W931" s="105"/>
      <c r="X931" s="105"/>
      <c r="Y931" s="106"/>
      <c r="Z931" s="105"/>
      <c r="BI931" s="105"/>
      <c r="BJ931" s="105"/>
      <c r="BK931" s="105"/>
      <c r="BL931" s="105"/>
    </row>
    <row r="932" spans="3:64">
      <c r="C932" s="45"/>
      <c r="D932" s="53"/>
      <c r="E932" s="54"/>
      <c r="F932" s="54"/>
      <c r="G932" s="53"/>
      <c r="H932" s="53"/>
      <c r="I932" s="53"/>
      <c r="J932" s="53"/>
      <c r="K932" s="53"/>
      <c r="L932" s="54"/>
      <c r="M932" s="110"/>
      <c r="N932" s="110"/>
      <c r="O932" s="105"/>
      <c r="P932" s="112"/>
      <c r="Q932" s="107"/>
      <c r="R932" s="113"/>
      <c r="S932" s="101"/>
      <c r="T932" s="102"/>
      <c r="U932" s="102"/>
      <c r="V932" s="105"/>
      <c r="W932" s="105"/>
      <c r="X932" s="105"/>
      <c r="Y932" s="106"/>
      <c r="Z932" s="105"/>
      <c r="BI932" s="105"/>
      <c r="BJ932" s="105"/>
      <c r="BK932" s="105"/>
      <c r="BL932" s="105"/>
    </row>
    <row r="933" spans="3:64">
      <c r="C933" s="45"/>
      <c r="D933" s="53"/>
      <c r="E933" s="54"/>
      <c r="F933" s="54"/>
      <c r="G933" s="53"/>
      <c r="H933" s="53"/>
      <c r="I933" s="53"/>
      <c r="J933" s="53"/>
      <c r="K933" s="53"/>
      <c r="L933" s="54"/>
      <c r="M933" s="110"/>
      <c r="N933" s="110"/>
      <c r="O933" s="105"/>
      <c r="P933" s="112"/>
      <c r="Q933" s="107"/>
      <c r="R933" s="113"/>
      <c r="S933" s="101"/>
      <c r="T933" s="102"/>
      <c r="U933" s="102"/>
      <c r="V933" s="105"/>
      <c r="W933" s="105"/>
      <c r="X933" s="105"/>
      <c r="Y933" s="106"/>
      <c r="Z933" s="105"/>
      <c r="BI933" s="105"/>
      <c r="BJ933" s="105"/>
      <c r="BK933" s="105"/>
      <c r="BL933" s="105"/>
    </row>
    <row r="934" spans="3:64">
      <c r="C934" s="45"/>
      <c r="D934" s="53"/>
      <c r="E934" s="54"/>
      <c r="F934" s="54"/>
      <c r="G934" s="53"/>
      <c r="H934" s="53"/>
      <c r="I934" s="53"/>
      <c r="J934" s="53"/>
      <c r="K934" s="53"/>
      <c r="L934" s="54"/>
      <c r="M934" s="110"/>
      <c r="N934" s="110"/>
      <c r="O934" s="105"/>
      <c r="P934" s="112"/>
      <c r="Q934" s="107"/>
      <c r="R934" s="113"/>
      <c r="S934" s="101"/>
      <c r="T934" s="102"/>
      <c r="U934" s="102"/>
      <c r="V934" s="105"/>
      <c r="W934" s="105"/>
      <c r="X934" s="105"/>
      <c r="Y934" s="106"/>
      <c r="Z934" s="105"/>
      <c r="BI934" s="105"/>
      <c r="BJ934" s="105"/>
      <c r="BK934" s="105"/>
      <c r="BL934" s="105"/>
    </row>
    <row r="935" spans="3:64">
      <c r="C935" s="45"/>
      <c r="D935" s="53"/>
      <c r="E935" s="54"/>
      <c r="F935" s="54"/>
      <c r="G935" s="53"/>
      <c r="H935" s="53"/>
      <c r="I935" s="53"/>
      <c r="J935" s="53"/>
      <c r="K935" s="53"/>
      <c r="L935" s="54"/>
      <c r="M935" s="110"/>
      <c r="N935" s="110"/>
      <c r="O935" s="105"/>
      <c r="P935" s="112"/>
      <c r="Q935" s="107"/>
      <c r="R935" s="113"/>
      <c r="S935" s="101"/>
      <c r="T935" s="102"/>
      <c r="U935" s="102"/>
      <c r="V935" s="105"/>
      <c r="W935" s="105"/>
      <c r="X935" s="105"/>
      <c r="Y935" s="106"/>
      <c r="Z935" s="105"/>
      <c r="BI935" s="105"/>
      <c r="BJ935" s="105"/>
      <c r="BK935" s="105"/>
      <c r="BL935" s="105"/>
    </row>
    <row r="936" spans="3:64">
      <c r="C936" s="45"/>
      <c r="D936" s="53"/>
      <c r="E936" s="54"/>
      <c r="F936" s="54"/>
      <c r="G936" s="53"/>
      <c r="H936" s="53"/>
      <c r="I936" s="53"/>
      <c r="J936" s="53"/>
      <c r="K936" s="53"/>
      <c r="L936" s="54"/>
      <c r="M936" s="110"/>
      <c r="N936" s="110"/>
      <c r="O936" s="105"/>
      <c r="P936" s="112"/>
      <c r="Q936" s="107"/>
      <c r="R936" s="113"/>
      <c r="S936" s="101"/>
      <c r="T936" s="102"/>
      <c r="U936" s="102"/>
      <c r="V936" s="105"/>
      <c r="W936" s="105"/>
      <c r="X936" s="105"/>
      <c r="Y936" s="106"/>
      <c r="Z936" s="105"/>
      <c r="BI936" s="105"/>
      <c r="BJ936" s="105"/>
      <c r="BK936" s="105"/>
      <c r="BL936" s="105"/>
    </row>
    <row r="937" spans="3:64">
      <c r="C937" s="45"/>
      <c r="D937" s="53"/>
      <c r="E937" s="54"/>
      <c r="F937" s="54"/>
      <c r="G937" s="53"/>
      <c r="H937" s="53"/>
      <c r="I937" s="53"/>
      <c r="J937" s="53"/>
      <c r="K937" s="53"/>
      <c r="L937" s="54"/>
      <c r="M937" s="110"/>
      <c r="N937" s="110"/>
      <c r="O937" s="105"/>
      <c r="P937" s="112"/>
      <c r="Q937" s="107"/>
      <c r="R937" s="113"/>
      <c r="S937" s="101"/>
      <c r="T937" s="102"/>
      <c r="U937" s="102"/>
      <c r="V937" s="105"/>
      <c r="W937" s="105"/>
      <c r="X937" s="105"/>
      <c r="Y937" s="106"/>
      <c r="Z937" s="105"/>
      <c r="BI937" s="105"/>
      <c r="BJ937" s="105"/>
      <c r="BK937" s="105"/>
      <c r="BL937" s="105"/>
    </row>
    <row r="938" spans="3:64">
      <c r="C938" s="45"/>
      <c r="D938" s="53"/>
      <c r="E938" s="54"/>
      <c r="F938" s="54"/>
      <c r="G938" s="53"/>
      <c r="H938" s="53"/>
      <c r="I938" s="53"/>
      <c r="J938" s="53"/>
      <c r="K938" s="53"/>
      <c r="L938" s="54"/>
      <c r="M938" s="110"/>
      <c r="N938" s="110"/>
      <c r="O938" s="105"/>
      <c r="P938" s="112"/>
      <c r="Q938" s="107"/>
      <c r="R938" s="113"/>
      <c r="S938" s="101"/>
      <c r="T938" s="102"/>
      <c r="U938" s="102"/>
      <c r="V938" s="105"/>
      <c r="W938" s="105"/>
      <c r="X938" s="105"/>
      <c r="Y938" s="106"/>
      <c r="Z938" s="105"/>
      <c r="BI938" s="105"/>
      <c r="BJ938" s="105"/>
      <c r="BK938" s="105"/>
      <c r="BL938" s="105"/>
    </row>
    <row r="939" spans="3:64">
      <c r="C939" s="45"/>
      <c r="D939" s="53"/>
      <c r="E939" s="54"/>
      <c r="F939" s="54"/>
      <c r="G939" s="53"/>
      <c r="H939" s="53"/>
      <c r="I939" s="53"/>
      <c r="J939" s="53"/>
      <c r="K939" s="53"/>
      <c r="L939" s="54"/>
      <c r="M939" s="110"/>
      <c r="N939" s="110"/>
      <c r="O939" s="105"/>
      <c r="P939" s="112"/>
      <c r="Q939" s="107"/>
      <c r="R939" s="113"/>
      <c r="S939" s="101"/>
      <c r="T939" s="102"/>
      <c r="U939" s="102"/>
      <c r="V939" s="105"/>
      <c r="W939" s="105"/>
      <c r="X939" s="105"/>
      <c r="Y939" s="106"/>
      <c r="Z939" s="105"/>
      <c r="BI939" s="105"/>
      <c r="BJ939" s="105"/>
      <c r="BK939" s="105"/>
      <c r="BL939" s="105"/>
    </row>
    <row r="940" spans="3:64">
      <c r="C940" s="45"/>
      <c r="D940" s="53"/>
      <c r="E940" s="54"/>
      <c r="F940" s="54"/>
      <c r="G940" s="53"/>
      <c r="H940" s="53"/>
      <c r="I940" s="53"/>
      <c r="J940" s="53"/>
      <c r="K940" s="53"/>
      <c r="L940" s="54"/>
      <c r="M940" s="110"/>
      <c r="N940" s="110"/>
      <c r="O940" s="105"/>
      <c r="P940" s="112"/>
      <c r="Q940" s="107"/>
      <c r="R940" s="113"/>
      <c r="S940" s="101"/>
      <c r="T940" s="102"/>
      <c r="U940" s="102"/>
      <c r="V940" s="105"/>
      <c r="W940" s="105"/>
      <c r="X940" s="105"/>
      <c r="Y940" s="106"/>
      <c r="Z940" s="105"/>
      <c r="BI940" s="105"/>
      <c r="BJ940" s="105"/>
      <c r="BK940" s="105"/>
      <c r="BL940" s="105"/>
    </row>
    <row r="941" spans="3:64">
      <c r="C941" s="45"/>
      <c r="D941" s="53"/>
      <c r="E941" s="54"/>
      <c r="F941" s="54"/>
      <c r="G941" s="53"/>
      <c r="H941" s="53"/>
      <c r="I941" s="53"/>
      <c r="J941" s="53"/>
      <c r="K941" s="53"/>
      <c r="L941" s="54"/>
      <c r="M941" s="110"/>
      <c r="N941" s="110"/>
      <c r="O941" s="105"/>
      <c r="P941" s="112"/>
      <c r="Q941" s="107"/>
      <c r="R941" s="113"/>
      <c r="S941" s="101"/>
      <c r="T941" s="102"/>
      <c r="U941" s="102"/>
      <c r="V941" s="105"/>
      <c r="W941" s="105"/>
      <c r="X941" s="105"/>
      <c r="Y941" s="106"/>
      <c r="Z941" s="105"/>
      <c r="BI941" s="105"/>
      <c r="BJ941" s="105"/>
      <c r="BK941" s="105"/>
      <c r="BL941" s="105"/>
    </row>
    <row r="942" spans="3:64">
      <c r="C942" s="45"/>
      <c r="D942" s="53"/>
      <c r="E942" s="54"/>
      <c r="F942" s="54"/>
      <c r="G942" s="53"/>
      <c r="H942" s="53"/>
      <c r="I942" s="53"/>
      <c r="J942" s="53"/>
      <c r="K942" s="53"/>
      <c r="L942" s="54"/>
      <c r="M942" s="110"/>
      <c r="N942" s="110"/>
      <c r="O942" s="105"/>
      <c r="P942" s="112"/>
      <c r="Q942" s="107"/>
      <c r="R942" s="113"/>
      <c r="S942" s="101"/>
      <c r="T942" s="102"/>
      <c r="U942" s="102"/>
      <c r="V942" s="105"/>
      <c r="W942" s="105"/>
      <c r="X942" s="105"/>
      <c r="Y942" s="106"/>
      <c r="Z942" s="105"/>
      <c r="BI942" s="105"/>
      <c r="BJ942" s="105"/>
      <c r="BK942" s="105"/>
      <c r="BL942" s="105"/>
    </row>
    <row r="943" spans="3:64">
      <c r="C943" s="45"/>
      <c r="D943" s="53"/>
      <c r="E943" s="54"/>
      <c r="F943" s="54"/>
      <c r="G943" s="53"/>
      <c r="H943" s="53"/>
      <c r="I943" s="53"/>
      <c r="J943" s="53"/>
      <c r="K943" s="53"/>
      <c r="L943" s="54"/>
      <c r="M943" s="110"/>
      <c r="N943" s="110"/>
      <c r="O943" s="105"/>
      <c r="P943" s="112"/>
      <c r="Q943" s="107"/>
      <c r="R943" s="113"/>
      <c r="S943" s="101"/>
      <c r="T943" s="102"/>
      <c r="U943" s="102"/>
      <c r="V943" s="105"/>
      <c r="W943" s="105"/>
      <c r="X943" s="105"/>
      <c r="Y943" s="106"/>
      <c r="Z943" s="105"/>
      <c r="BI943" s="105"/>
      <c r="BJ943" s="105"/>
      <c r="BK943" s="105"/>
      <c r="BL943" s="105"/>
    </row>
    <row r="944" spans="3:64">
      <c r="C944" s="45"/>
      <c r="D944" s="53"/>
      <c r="E944" s="54"/>
      <c r="F944" s="54"/>
      <c r="G944" s="53"/>
      <c r="H944" s="53"/>
      <c r="I944" s="53"/>
      <c r="J944" s="53"/>
      <c r="K944" s="53"/>
      <c r="L944" s="54"/>
      <c r="M944" s="110"/>
      <c r="N944" s="110"/>
      <c r="O944" s="105"/>
      <c r="P944" s="112"/>
      <c r="Q944" s="107"/>
      <c r="R944" s="113"/>
      <c r="S944" s="101"/>
      <c r="T944" s="102"/>
      <c r="U944" s="102"/>
      <c r="V944" s="105"/>
      <c r="W944" s="105"/>
      <c r="X944" s="105"/>
      <c r="Y944" s="106"/>
      <c r="Z944" s="105"/>
      <c r="BI944" s="105"/>
      <c r="BJ944" s="105"/>
      <c r="BK944" s="105"/>
      <c r="BL944" s="105"/>
    </row>
    <row r="945" spans="3:64">
      <c r="C945" s="45"/>
      <c r="D945" s="53"/>
      <c r="E945" s="54"/>
      <c r="F945" s="54"/>
      <c r="G945" s="53"/>
      <c r="H945" s="53"/>
      <c r="I945" s="53"/>
      <c r="J945" s="53"/>
      <c r="K945" s="53"/>
      <c r="L945" s="54"/>
      <c r="M945" s="110"/>
      <c r="N945" s="110"/>
      <c r="O945" s="105"/>
      <c r="P945" s="112"/>
      <c r="Q945" s="107"/>
      <c r="R945" s="113"/>
      <c r="S945" s="101"/>
      <c r="T945" s="102"/>
      <c r="U945" s="102"/>
      <c r="V945" s="105"/>
      <c r="W945" s="105"/>
      <c r="X945" s="105"/>
      <c r="Y945" s="106"/>
      <c r="Z945" s="105"/>
      <c r="BI945" s="105"/>
      <c r="BJ945" s="105"/>
      <c r="BK945" s="105"/>
      <c r="BL945" s="105"/>
    </row>
    <row r="946" spans="3:64">
      <c r="C946" s="45"/>
      <c r="D946" s="53"/>
      <c r="E946" s="54"/>
      <c r="F946" s="54"/>
      <c r="G946" s="53"/>
      <c r="H946" s="53"/>
      <c r="I946" s="53"/>
      <c r="J946" s="53"/>
      <c r="K946" s="53"/>
      <c r="L946" s="54"/>
      <c r="M946" s="110"/>
      <c r="N946" s="110"/>
      <c r="O946" s="105"/>
      <c r="P946" s="112"/>
      <c r="Q946" s="107"/>
      <c r="R946" s="113"/>
      <c r="S946" s="101"/>
      <c r="T946" s="102"/>
      <c r="U946" s="102"/>
      <c r="V946" s="105"/>
      <c r="W946" s="105"/>
      <c r="X946" s="105"/>
      <c r="Y946" s="106"/>
      <c r="Z946" s="105"/>
      <c r="BI946" s="105"/>
      <c r="BJ946" s="105"/>
      <c r="BK946" s="105"/>
      <c r="BL946" s="105"/>
    </row>
    <row r="947" spans="3:64">
      <c r="C947" s="45"/>
      <c r="D947" s="53"/>
      <c r="E947" s="54"/>
      <c r="F947" s="54"/>
      <c r="G947" s="53"/>
      <c r="H947" s="53"/>
      <c r="I947" s="53"/>
      <c r="J947" s="53"/>
      <c r="K947" s="53"/>
      <c r="L947" s="54"/>
      <c r="M947" s="110"/>
      <c r="N947" s="110"/>
      <c r="O947" s="105"/>
      <c r="P947" s="112"/>
      <c r="Q947" s="107"/>
      <c r="R947" s="113"/>
      <c r="S947" s="101"/>
      <c r="T947" s="102"/>
      <c r="U947" s="102"/>
      <c r="V947" s="105"/>
      <c r="W947" s="105"/>
      <c r="X947" s="105"/>
      <c r="Y947" s="106"/>
      <c r="Z947" s="105"/>
      <c r="BI947" s="105"/>
      <c r="BJ947" s="105"/>
      <c r="BK947" s="105"/>
      <c r="BL947" s="105"/>
    </row>
    <row r="948" spans="3:64">
      <c r="C948" s="45"/>
      <c r="D948" s="53"/>
      <c r="E948" s="54"/>
      <c r="F948" s="54"/>
      <c r="G948" s="53"/>
      <c r="H948" s="53"/>
      <c r="I948" s="53"/>
      <c r="J948" s="53"/>
      <c r="K948" s="53"/>
      <c r="L948" s="54"/>
      <c r="M948" s="110"/>
      <c r="N948" s="110"/>
      <c r="O948" s="105"/>
      <c r="P948" s="112"/>
      <c r="Q948" s="107"/>
      <c r="R948" s="113"/>
      <c r="S948" s="101"/>
      <c r="T948" s="102"/>
      <c r="U948" s="102"/>
      <c r="V948" s="105"/>
      <c r="W948" s="105"/>
      <c r="X948" s="105"/>
      <c r="Y948" s="106"/>
      <c r="Z948" s="105"/>
      <c r="BI948" s="105"/>
      <c r="BJ948" s="105"/>
      <c r="BK948" s="105"/>
      <c r="BL948" s="105"/>
    </row>
    <row r="949" spans="3:64">
      <c r="C949" s="45"/>
      <c r="D949" s="53"/>
      <c r="E949" s="54"/>
      <c r="F949" s="54"/>
      <c r="G949" s="53"/>
      <c r="H949" s="53"/>
      <c r="I949" s="53"/>
      <c r="J949" s="53"/>
      <c r="K949" s="53"/>
      <c r="L949" s="54"/>
      <c r="M949" s="110"/>
      <c r="N949" s="110"/>
      <c r="O949" s="105"/>
      <c r="P949" s="112"/>
      <c r="Q949" s="107"/>
      <c r="R949" s="113"/>
      <c r="S949" s="101"/>
      <c r="T949" s="102"/>
      <c r="U949" s="102"/>
      <c r="V949" s="105"/>
      <c r="W949" s="105"/>
      <c r="X949" s="105"/>
      <c r="Y949" s="106"/>
      <c r="Z949" s="105"/>
      <c r="BI949" s="105"/>
      <c r="BJ949" s="105"/>
      <c r="BK949" s="105"/>
      <c r="BL949" s="105"/>
    </row>
    <row r="950" spans="3:64">
      <c r="C950" s="45"/>
      <c r="D950" s="53"/>
      <c r="E950" s="54"/>
      <c r="F950" s="54"/>
      <c r="G950" s="53"/>
      <c r="H950" s="53"/>
      <c r="I950" s="53"/>
      <c r="J950" s="53"/>
      <c r="K950" s="53"/>
      <c r="L950" s="54"/>
      <c r="M950" s="110"/>
      <c r="N950" s="110"/>
      <c r="O950" s="105"/>
      <c r="P950" s="112"/>
      <c r="Q950" s="107"/>
      <c r="R950" s="113"/>
      <c r="S950" s="101"/>
      <c r="T950" s="102"/>
      <c r="U950" s="102"/>
      <c r="V950" s="105"/>
      <c r="W950" s="105"/>
      <c r="X950" s="105"/>
      <c r="Y950" s="106"/>
      <c r="Z950" s="105"/>
      <c r="BI950" s="105"/>
      <c r="BJ950" s="105"/>
      <c r="BK950" s="105"/>
      <c r="BL950" s="105"/>
    </row>
    <row r="951" spans="3:64">
      <c r="C951" s="45"/>
      <c r="D951" s="53"/>
      <c r="E951" s="54"/>
      <c r="F951" s="54"/>
      <c r="G951" s="53"/>
      <c r="H951" s="53"/>
      <c r="I951" s="53"/>
      <c r="J951" s="53"/>
      <c r="K951" s="53"/>
      <c r="L951" s="54"/>
      <c r="M951" s="110"/>
      <c r="N951" s="110"/>
      <c r="O951" s="105"/>
      <c r="P951" s="112"/>
      <c r="Q951" s="107"/>
      <c r="R951" s="113"/>
      <c r="S951" s="101"/>
      <c r="T951" s="102"/>
      <c r="U951" s="102"/>
      <c r="V951" s="105"/>
      <c r="W951" s="105"/>
      <c r="X951" s="105"/>
      <c r="Y951" s="106"/>
      <c r="Z951" s="105"/>
      <c r="BI951" s="105"/>
      <c r="BJ951" s="105"/>
      <c r="BK951" s="105"/>
      <c r="BL951" s="105"/>
    </row>
    <row r="952" spans="3:64">
      <c r="C952" s="45"/>
      <c r="D952" s="53"/>
      <c r="E952" s="54"/>
      <c r="F952" s="54"/>
      <c r="G952" s="53"/>
      <c r="H952" s="53"/>
      <c r="I952" s="53"/>
      <c r="J952" s="53"/>
      <c r="K952" s="53"/>
      <c r="L952" s="54"/>
      <c r="M952" s="110"/>
      <c r="N952" s="110"/>
      <c r="O952" s="105"/>
      <c r="P952" s="112"/>
      <c r="Q952" s="107"/>
      <c r="R952" s="113"/>
      <c r="S952" s="101"/>
      <c r="T952" s="102"/>
      <c r="U952" s="102"/>
      <c r="V952" s="105"/>
      <c r="W952" s="105"/>
      <c r="X952" s="105"/>
      <c r="Y952" s="106"/>
      <c r="Z952" s="105"/>
      <c r="BI952" s="105"/>
      <c r="BJ952" s="105"/>
      <c r="BK952" s="105"/>
      <c r="BL952" s="105"/>
    </row>
    <row r="953" spans="3:64">
      <c r="C953" s="45"/>
      <c r="D953" s="53"/>
      <c r="E953" s="54"/>
      <c r="F953" s="54"/>
      <c r="G953" s="53"/>
      <c r="H953" s="53"/>
      <c r="I953" s="53"/>
      <c r="J953" s="53"/>
      <c r="K953" s="53"/>
      <c r="L953" s="54"/>
      <c r="M953" s="110"/>
      <c r="N953" s="110"/>
      <c r="O953" s="105"/>
      <c r="P953" s="112"/>
      <c r="Q953" s="107"/>
      <c r="R953" s="113"/>
      <c r="S953" s="101"/>
      <c r="T953" s="102"/>
      <c r="U953" s="102"/>
      <c r="V953" s="105"/>
      <c r="W953" s="105"/>
      <c r="X953" s="105"/>
      <c r="Y953" s="106"/>
      <c r="Z953" s="105"/>
      <c r="BI953" s="105"/>
      <c r="BJ953" s="105"/>
      <c r="BK953" s="105"/>
      <c r="BL953" s="105"/>
    </row>
    <row r="954" spans="3:64">
      <c r="C954" s="45"/>
      <c r="D954" s="53"/>
      <c r="E954" s="54"/>
      <c r="F954" s="54"/>
      <c r="G954" s="53"/>
      <c r="H954" s="53"/>
      <c r="I954" s="53"/>
      <c r="J954" s="53"/>
      <c r="K954" s="53"/>
      <c r="L954" s="54"/>
      <c r="M954" s="110"/>
      <c r="N954" s="110"/>
      <c r="O954" s="105"/>
      <c r="P954" s="112"/>
      <c r="Q954" s="107"/>
      <c r="R954" s="113"/>
      <c r="S954" s="101"/>
      <c r="T954" s="102"/>
      <c r="U954" s="102"/>
      <c r="V954" s="105"/>
      <c r="W954" s="105"/>
      <c r="X954" s="105"/>
      <c r="Y954" s="106"/>
      <c r="Z954" s="105"/>
      <c r="BI954" s="105"/>
      <c r="BJ954" s="105"/>
      <c r="BK954" s="105"/>
      <c r="BL954" s="105"/>
    </row>
    <row r="955" spans="3:64">
      <c r="C955" s="45"/>
      <c r="D955" s="53"/>
      <c r="E955" s="54"/>
      <c r="F955" s="54"/>
      <c r="G955" s="53"/>
      <c r="H955" s="53"/>
      <c r="I955" s="53"/>
      <c r="J955" s="53"/>
      <c r="K955" s="53"/>
      <c r="L955" s="54"/>
      <c r="M955" s="110"/>
      <c r="N955" s="110"/>
      <c r="O955" s="105"/>
      <c r="P955" s="112"/>
      <c r="Q955" s="107"/>
      <c r="R955" s="113"/>
      <c r="S955" s="101"/>
      <c r="T955" s="102"/>
      <c r="U955" s="102"/>
      <c r="V955" s="105"/>
      <c r="W955" s="105"/>
      <c r="X955" s="105"/>
      <c r="Y955" s="106"/>
      <c r="Z955" s="105"/>
      <c r="BI955" s="105"/>
      <c r="BJ955" s="105"/>
      <c r="BK955" s="105"/>
      <c r="BL955" s="105"/>
    </row>
    <row r="956" spans="3:64">
      <c r="C956" s="45"/>
      <c r="D956" s="53"/>
      <c r="E956" s="54"/>
      <c r="F956" s="54"/>
      <c r="G956" s="53"/>
      <c r="H956" s="53"/>
      <c r="I956" s="53"/>
      <c r="J956" s="53"/>
      <c r="K956" s="53"/>
      <c r="L956" s="54"/>
      <c r="M956" s="110"/>
      <c r="N956" s="110"/>
      <c r="O956" s="105"/>
      <c r="P956" s="112"/>
      <c r="Q956" s="107"/>
      <c r="R956" s="113"/>
      <c r="S956" s="101"/>
      <c r="T956" s="102"/>
      <c r="U956" s="102"/>
      <c r="V956" s="105"/>
      <c r="W956" s="105"/>
      <c r="X956" s="105"/>
      <c r="Y956" s="106"/>
      <c r="Z956" s="105"/>
      <c r="BI956" s="105"/>
      <c r="BJ956" s="105"/>
      <c r="BK956" s="105"/>
      <c r="BL956" s="105"/>
    </row>
    <row r="957" spans="3:64">
      <c r="C957" s="45"/>
      <c r="D957" s="53"/>
      <c r="E957" s="54"/>
      <c r="F957" s="54"/>
      <c r="G957" s="53"/>
      <c r="H957" s="53"/>
      <c r="I957" s="53"/>
      <c r="J957" s="53"/>
      <c r="K957" s="53"/>
      <c r="L957" s="54"/>
      <c r="M957" s="110"/>
      <c r="N957" s="110"/>
      <c r="O957" s="105"/>
      <c r="P957" s="112"/>
      <c r="Q957" s="107"/>
      <c r="R957" s="113"/>
      <c r="S957" s="101"/>
      <c r="T957" s="102"/>
      <c r="U957" s="102"/>
      <c r="V957" s="105"/>
      <c r="W957" s="105"/>
      <c r="X957" s="105"/>
      <c r="Y957" s="106"/>
      <c r="Z957" s="105"/>
      <c r="BI957" s="105"/>
      <c r="BJ957" s="105"/>
      <c r="BK957" s="105"/>
      <c r="BL957" s="105"/>
    </row>
    <row r="958" spans="3:64">
      <c r="C958" s="45"/>
      <c r="D958" s="53"/>
      <c r="E958" s="54"/>
      <c r="F958" s="54"/>
      <c r="G958" s="53"/>
      <c r="H958" s="53"/>
      <c r="I958" s="53"/>
      <c r="J958" s="53"/>
      <c r="K958" s="53"/>
      <c r="L958" s="54"/>
      <c r="M958" s="110"/>
      <c r="N958" s="110"/>
      <c r="O958" s="105"/>
      <c r="P958" s="112"/>
      <c r="Q958" s="107"/>
      <c r="R958" s="113"/>
      <c r="S958" s="101"/>
      <c r="T958" s="102"/>
      <c r="U958" s="102"/>
      <c r="V958" s="105"/>
      <c r="W958" s="105"/>
      <c r="X958" s="105"/>
      <c r="Y958" s="106"/>
      <c r="Z958" s="105"/>
      <c r="BI958" s="105"/>
      <c r="BJ958" s="105"/>
      <c r="BK958" s="105"/>
      <c r="BL958" s="105"/>
    </row>
    <row r="959" spans="3:64">
      <c r="C959" s="45"/>
      <c r="D959" s="53"/>
      <c r="E959" s="54"/>
      <c r="F959" s="54"/>
      <c r="G959" s="53"/>
      <c r="H959" s="53"/>
      <c r="I959" s="53"/>
      <c r="J959" s="53"/>
      <c r="K959" s="53"/>
      <c r="L959" s="54"/>
      <c r="M959" s="110"/>
      <c r="N959" s="110"/>
      <c r="O959" s="105"/>
      <c r="P959" s="112"/>
      <c r="Q959" s="107"/>
      <c r="R959" s="113"/>
      <c r="S959" s="101"/>
      <c r="T959" s="102"/>
      <c r="U959" s="102"/>
      <c r="V959" s="105"/>
      <c r="W959" s="105"/>
      <c r="X959" s="105"/>
      <c r="Y959" s="106"/>
      <c r="Z959" s="105"/>
      <c r="BI959" s="105"/>
      <c r="BJ959" s="105"/>
      <c r="BK959" s="105"/>
      <c r="BL959" s="105"/>
    </row>
    <row r="960" spans="3:64">
      <c r="C960" s="45"/>
      <c r="D960" s="53"/>
      <c r="E960" s="54"/>
      <c r="F960" s="54"/>
      <c r="G960" s="53"/>
      <c r="H960" s="53"/>
      <c r="I960" s="53"/>
      <c r="J960" s="53"/>
      <c r="K960" s="53"/>
      <c r="L960" s="54"/>
      <c r="M960" s="110"/>
      <c r="N960" s="110"/>
      <c r="O960" s="105"/>
      <c r="P960" s="112"/>
      <c r="Q960" s="107"/>
      <c r="R960" s="113"/>
      <c r="S960" s="101"/>
      <c r="T960" s="102"/>
      <c r="U960" s="102"/>
      <c r="V960" s="105"/>
      <c r="W960" s="105"/>
      <c r="X960" s="105"/>
      <c r="Y960" s="106"/>
      <c r="Z960" s="105"/>
      <c r="BI960" s="105"/>
      <c r="BJ960" s="105"/>
      <c r="BK960" s="105"/>
      <c r="BL960" s="105"/>
    </row>
    <row r="961" spans="3:64">
      <c r="C961" s="45"/>
      <c r="D961" s="53"/>
      <c r="E961" s="54"/>
      <c r="F961" s="54"/>
      <c r="G961" s="53"/>
      <c r="H961" s="53"/>
      <c r="I961" s="53"/>
      <c r="J961" s="53"/>
      <c r="K961" s="53"/>
      <c r="L961" s="54"/>
      <c r="M961" s="110"/>
      <c r="N961" s="110"/>
      <c r="O961" s="105"/>
      <c r="P961" s="112"/>
      <c r="Q961" s="107"/>
      <c r="R961" s="113"/>
      <c r="S961" s="101"/>
      <c r="T961" s="102"/>
      <c r="U961" s="102"/>
      <c r="V961" s="105"/>
      <c r="W961" s="105"/>
      <c r="X961" s="105"/>
      <c r="Y961" s="106"/>
      <c r="Z961" s="105"/>
      <c r="BI961" s="105"/>
      <c r="BJ961" s="105"/>
      <c r="BK961" s="105"/>
      <c r="BL961" s="105"/>
    </row>
    <row r="962" spans="3:64">
      <c r="C962" s="45"/>
      <c r="D962" s="53"/>
      <c r="E962" s="54"/>
      <c r="F962" s="54"/>
      <c r="G962" s="53"/>
      <c r="H962" s="53"/>
      <c r="I962" s="53"/>
      <c r="J962" s="53"/>
      <c r="K962" s="53"/>
      <c r="L962" s="54"/>
      <c r="M962" s="110"/>
      <c r="N962" s="110"/>
      <c r="O962" s="105"/>
      <c r="P962" s="112"/>
      <c r="Q962" s="107"/>
      <c r="R962" s="113"/>
      <c r="S962" s="101"/>
      <c r="T962" s="102"/>
      <c r="U962" s="102"/>
      <c r="V962" s="105"/>
      <c r="W962" s="105"/>
      <c r="X962" s="105"/>
      <c r="Y962" s="106"/>
      <c r="Z962" s="105"/>
      <c r="BI962" s="105"/>
      <c r="BJ962" s="105"/>
      <c r="BK962" s="105"/>
      <c r="BL962" s="105"/>
    </row>
    <row r="963" spans="3:64">
      <c r="C963" s="45"/>
      <c r="D963" s="53"/>
      <c r="E963" s="54"/>
      <c r="F963" s="54"/>
      <c r="G963" s="53"/>
      <c r="H963" s="53"/>
      <c r="I963" s="53"/>
      <c r="J963" s="53"/>
      <c r="K963" s="53"/>
      <c r="L963" s="54"/>
      <c r="M963" s="110"/>
      <c r="N963" s="110"/>
      <c r="O963" s="105"/>
      <c r="P963" s="112"/>
      <c r="Q963" s="107"/>
      <c r="R963" s="113"/>
      <c r="S963" s="101"/>
      <c r="T963" s="102"/>
      <c r="U963" s="102"/>
      <c r="V963" s="105"/>
      <c r="W963" s="105"/>
      <c r="X963" s="105"/>
      <c r="Y963" s="106"/>
      <c r="Z963" s="105"/>
      <c r="BI963" s="105"/>
      <c r="BJ963" s="105"/>
      <c r="BK963" s="105"/>
      <c r="BL963" s="105"/>
    </row>
    <row r="964" spans="3:64">
      <c r="C964" s="45"/>
      <c r="D964" s="53"/>
      <c r="E964" s="54"/>
      <c r="F964" s="54"/>
      <c r="G964" s="53"/>
      <c r="H964" s="53"/>
      <c r="I964" s="53"/>
      <c r="J964" s="53"/>
      <c r="K964" s="53"/>
      <c r="L964" s="54"/>
      <c r="M964" s="110"/>
      <c r="N964" s="110"/>
      <c r="O964" s="105"/>
      <c r="P964" s="112"/>
      <c r="Q964" s="107"/>
      <c r="R964" s="113"/>
      <c r="S964" s="101"/>
      <c r="T964" s="102"/>
      <c r="U964" s="102"/>
      <c r="V964" s="105"/>
      <c r="W964" s="105"/>
      <c r="X964" s="105"/>
      <c r="Y964" s="106"/>
      <c r="Z964" s="105"/>
      <c r="BI964" s="105"/>
      <c r="BJ964" s="105"/>
      <c r="BK964" s="105"/>
      <c r="BL964" s="105"/>
    </row>
    <row r="965" spans="3:64">
      <c r="C965" s="45"/>
      <c r="D965" s="53"/>
      <c r="E965" s="54"/>
      <c r="F965" s="54"/>
      <c r="G965" s="53"/>
      <c r="H965" s="53"/>
      <c r="I965" s="53"/>
      <c r="J965" s="53"/>
      <c r="K965" s="53"/>
      <c r="L965" s="54"/>
      <c r="M965" s="110"/>
      <c r="N965" s="110"/>
      <c r="O965" s="105"/>
      <c r="P965" s="112"/>
      <c r="Q965" s="107"/>
      <c r="R965" s="113"/>
      <c r="S965" s="101"/>
      <c r="T965" s="102"/>
      <c r="U965" s="102"/>
      <c r="V965" s="105"/>
      <c r="W965" s="105"/>
      <c r="X965" s="105"/>
      <c r="Y965" s="106"/>
      <c r="Z965" s="105"/>
      <c r="BI965" s="105"/>
      <c r="BJ965" s="105"/>
      <c r="BK965" s="105"/>
      <c r="BL965" s="105"/>
    </row>
    <row r="966" spans="3:64">
      <c r="C966" s="45"/>
      <c r="D966" s="53"/>
      <c r="E966" s="54"/>
      <c r="F966" s="54"/>
      <c r="G966" s="53"/>
      <c r="H966" s="53"/>
      <c r="I966" s="53"/>
      <c r="J966" s="53"/>
      <c r="K966" s="53"/>
      <c r="L966" s="54"/>
      <c r="M966" s="110"/>
      <c r="N966" s="110"/>
      <c r="O966" s="105"/>
      <c r="P966" s="112"/>
      <c r="Q966" s="107"/>
      <c r="R966" s="113"/>
      <c r="S966" s="101"/>
      <c r="T966" s="102"/>
      <c r="U966" s="102"/>
      <c r="V966" s="105"/>
      <c r="W966" s="105"/>
      <c r="X966" s="105"/>
      <c r="Y966" s="106"/>
      <c r="Z966" s="105"/>
      <c r="BI966" s="105"/>
      <c r="BJ966" s="105"/>
      <c r="BK966" s="105"/>
      <c r="BL966" s="105"/>
    </row>
    <row r="967" spans="3:64">
      <c r="C967" s="45"/>
      <c r="D967" s="53"/>
      <c r="E967" s="54"/>
      <c r="F967" s="54"/>
      <c r="G967" s="53"/>
      <c r="H967" s="53"/>
      <c r="I967" s="53"/>
      <c r="J967" s="53"/>
      <c r="K967" s="53"/>
      <c r="L967" s="54"/>
      <c r="M967" s="110"/>
      <c r="N967" s="110"/>
      <c r="O967" s="105"/>
      <c r="P967" s="112"/>
      <c r="Q967" s="107"/>
      <c r="R967" s="113"/>
      <c r="S967" s="101"/>
      <c r="T967" s="102"/>
      <c r="U967" s="102"/>
      <c r="V967" s="105"/>
      <c r="W967" s="105"/>
      <c r="X967" s="105"/>
      <c r="Y967" s="106"/>
      <c r="Z967" s="105"/>
      <c r="BI967" s="105"/>
      <c r="BJ967" s="105"/>
      <c r="BK967" s="105"/>
      <c r="BL967" s="105"/>
    </row>
    <row r="968" spans="3:64">
      <c r="C968" s="45"/>
      <c r="D968" s="53"/>
      <c r="E968" s="54"/>
      <c r="F968" s="54"/>
      <c r="G968" s="53"/>
      <c r="H968" s="53"/>
      <c r="I968" s="53"/>
      <c r="J968" s="53"/>
      <c r="K968" s="53"/>
      <c r="L968" s="54"/>
      <c r="M968" s="110"/>
      <c r="N968" s="110"/>
      <c r="O968" s="105"/>
      <c r="P968" s="112"/>
      <c r="Q968" s="107"/>
      <c r="R968" s="113"/>
      <c r="S968" s="101"/>
      <c r="T968" s="102"/>
      <c r="U968" s="102"/>
      <c r="V968" s="105"/>
      <c r="W968" s="105"/>
      <c r="X968" s="105"/>
      <c r="Y968" s="106"/>
      <c r="Z968" s="105"/>
      <c r="BI968" s="105"/>
      <c r="BJ968" s="105"/>
      <c r="BK968" s="105"/>
      <c r="BL968" s="105"/>
    </row>
    <row r="969" spans="3:64">
      <c r="C969" s="45"/>
      <c r="D969" s="53"/>
      <c r="E969" s="54"/>
      <c r="F969" s="54"/>
      <c r="G969" s="53"/>
      <c r="H969" s="53"/>
      <c r="I969" s="53"/>
      <c r="J969" s="53"/>
      <c r="K969" s="53"/>
      <c r="L969" s="54"/>
      <c r="M969" s="110"/>
      <c r="N969" s="110"/>
      <c r="O969" s="105"/>
      <c r="P969" s="112"/>
      <c r="Q969" s="107"/>
      <c r="R969" s="113"/>
      <c r="S969" s="101"/>
      <c r="T969" s="102"/>
      <c r="U969" s="102"/>
      <c r="V969" s="105"/>
      <c r="W969" s="105"/>
      <c r="X969" s="105"/>
      <c r="Y969" s="106"/>
      <c r="Z969" s="105"/>
      <c r="BI969" s="105"/>
      <c r="BJ969" s="105"/>
      <c r="BK969" s="105"/>
      <c r="BL969" s="105"/>
    </row>
    <row r="970" spans="3:64">
      <c r="C970" s="45"/>
      <c r="D970" s="53"/>
      <c r="E970" s="54"/>
      <c r="F970" s="54"/>
      <c r="G970" s="53"/>
      <c r="H970" s="53"/>
      <c r="I970" s="53"/>
      <c r="J970" s="53"/>
      <c r="K970" s="53"/>
      <c r="L970" s="54"/>
      <c r="M970" s="110"/>
      <c r="N970" s="110"/>
      <c r="O970" s="105"/>
      <c r="P970" s="112"/>
      <c r="Q970" s="107"/>
      <c r="R970" s="113"/>
      <c r="S970" s="101"/>
      <c r="T970" s="102"/>
      <c r="U970" s="102"/>
      <c r="V970" s="105"/>
      <c r="W970" s="105"/>
      <c r="X970" s="105"/>
      <c r="Y970" s="106"/>
      <c r="Z970" s="105"/>
      <c r="BI970" s="105"/>
      <c r="BJ970" s="105"/>
      <c r="BK970" s="105"/>
      <c r="BL970" s="105"/>
    </row>
    <row r="971" spans="3:64">
      <c r="C971" s="45"/>
      <c r="D971" s="53"/>
      <c r="E971" s="54"/>
      <c r="F971" s="54"/>
      <c r="G971" s="53"/>
      <c r="H971" s="53"/>
      <c r="I971" s="53"/>
      <c r="J971" s="53"/>
      <c r="K971" s="53"/>
      <c r="L971" s="54"/>
      <c r="M971" s="110"/>
      <c r="N971" s="110"/>
      <c r="O971" s="105"/>
      <c r="P971" s="112"/>
      <c r="Q971" s="107"/>
      <c r="R971" s="113"/>
      <c r="S971" s="101"/>
      <c r="T971" s="102"/>
      <c r="U971" s="102"/>
      <c r="V971" s="105"/>
      <c r="W971" s="105"/>
      <c r="X971" s="105"/>
      <c r="Y971" s="106"/>
      <c r="Z971" s="105"/>
      <c r="BI971" s="105"/>
      <c r="BJ971" s="105"/>
      <c r="BK971" s="105"/>
      <c r="BL971" s="105"/>
    </row>
    <row r="972" spans="3:64">
      <c r="C972" s="45"/>
      <c r="D972" s="53"/>
      <c r="E972" s="54"/>
      <c r="F972" s="54"/>
      <c r="G972" s="53"/>
      <c r="H972" s="53"/>
      <c r="I972" s="53"/>
      <c r="J972" s="53"/>
      <c r="K972" s="53"/>
      <c r="L972" s="54"/>
      <c r="M972" s="110"/>
      <c r="N972" s="110"/>
      <c r="O972" s="105"/>
      <c r="P972" s="112"/>
      <c r="Q972" s="107"/>
      <c r="R972" s="113"/>
      <c r="S972" s="101"/>
      <c r="T972" s="102"/>
      <c r="U972" s="102"/>
      <c r="V972" s="105"/>
      <c r="W972" s="105"/>
      <c r="X972" s="105"/>
      <c r="Y972" s="106"/>
      <c r="Z972" s="105"/>
      <c r="BI972" s="105"/>
      <c r="BJ972" s="105"/>
      <c r="BK972" s="105"/>
      <c r="BL972" s="105"/>
    </row>
    <row r="973" spans="3:64">
      <c r="C973" s="45"/>
      <c r="D973" s="53"/>
      <c r="E973" s="54"/>
      <c r="F973" s="54"/>
      <c r="G973" s="53"/>
      <c r="H973" s="53"/>
      <c r="I973" s="53"/>
      <c r="J973" s="53"/>
      <c r="K973" s="53"/>
      <c r="L973" s="54"/>
      <c r="M973" s="110"/>
      <c r="N973" s="110"/>
      <c r="O973" s="105"/>
      <c r="P973" s="112"/>
      <c r="Q973" s="107"/>
      <c r="R973" s="113"/>
      <c r="S973" s="101"/>
      <c r="T973" s="102"/>
      <c r="U973" s="102"/>
      <c r="V973" s="105"/>
      <c r="W973" s="105"/>
      <c r="X973" s="105"/>
      <c r="Y973" s="106"/>
      <c r="Z973" s="105"/>
      <c r="BI973" s="105"/>
      <c r="BJ973" s="105"/>
      <c r="BK973" s="105"/>
      <c r="BL973" s="105"/>
    </row>
    <row r="974" spans="3:64">
      <c r="C974" s="45"/>
      <c r="D974" s="53"/>
      <c r="E974" s="54"/>
      <c r="F974" s="54"/>
      <c r="G974" s="53"/>
      <c r="H974" s="53"/>
      <c r="I974" s="53"/>
      <c r="J974" s="53"/>
      <c r="K974" s="53"/>
      <c r="L974" s="54"/>
      <c r="M974" s="110"/>
      <c r="N974" s="110"/>
      <c r="O974" s="105"/>
      <c r="P974" s="112"/>
      <c r="Q974" s="107"/>
      <c r="R974" s="113"/>
      <c r="S974" s="101"/>
      <c r="T974" s="102"/>
      <c r="U974" s="102"/>
      <c r="V974" s="105"/>
      <c r="W974" s="105"/>
      <c r="X974" s="105"/>
      <c r="Y974" s="106"/>
      <c r="Z974" s="105"/>
      <c r="BI974" s="105"/>
      <c r="BJ974" s="105"/>
      <c r="BK974" s="105"/>
      <c r="BL974" s="105"/>
    </row>
    <row r="975" spans="3:64">
      <c r="C975" s="45"/>
      <c r="D975" s="53"/>
      <c r="E975" s="54"/>
      <c r="F975" s="54"/>
      <c r="G975" s="53"/>
      <c r="H975" s="53"/>
      <c r="I975" s="53"/>
      <c r="J975" s="53"/>
      <c r="K975" s="53"/>
      <c r="L975" s="54"/>
      <c r="M975" s="110"/>
      <c r="N975" s="110"/>
      <c r="O975" s="105"/>
      <c r="P975" s="112"/>
      <c r="Q975" s="107"/>
      <c r="R975" s="113"/>
      <c r="S975" s="101"/>
      <c r="T975" s="102"/>
      <c r="U975" s="102"/>
      <c r="V975" s="105"/>
      <c r="W975" s="105"/>
      <c r="X975" s="105"/>
      <c r="Y975" s="106"/>
      <c r="Z975" s="105"/>
      <c r="BI975" s="105"/>
      <c r="BJ975" s="105"/>
      <c r="BK975" s="105"/>
      <c r="BL975" s="105"/>
    </row>
    <row r="976" spans="3:64">
      <c r="C976" s="45"/>
      <c r="D976" s="53"/>
      <c r="E976" s="54"/>
      <c r="F976" s="54"/>
      <c r="G976" s="53"/>
      <c r="H976" s="53"/>
      <c r="I976" s="53"/>
      <c r="J976" s="53"/>
      <c r="K976" s="53"/>
      <c r="L976" s="54"/>
      <c r="M976" s="110"/>
      <c r="N976" s="110"/>
      <c r="O976" s="105"/>
      <c r="P976" s="112"/>
      <c r="Q976" s="107"/>
      <c r="R976" s="113"/>
      <c r="S976" s="101"/>
      <c r="T976" s="102"/>
      <c r="U976" s="102"/>
      <c r="V976" s="105"/>
      <c r="W976" s="105"/>
      <c r="X976" s="105"/>
      <c r="Y976" s="106"/>
      <c r="Z976" s="105"/>
      <c r="BI976" s="105"/>
      <c r="BJ976" s="105"/>
      <c r="BK976" s="105"/>
      <c r="BL976" s="105"/>
    </row>
    <row r="977" spans="3:64">
      <c r="C977" s="45"/>
      <c r="D977" s="53"/>
      <c r="E977" s="54"/>
      <c r="F977" s="54"/>
      <c r="G977" s="53"/>
      <c r="H977" s="53"/>
      <c r="I977" s="53"/>
      <c r="J977" s="53"/>
      <c r="K977" s="53"/>
      <c r="L977" s="54"/>
      <c r="M977" s="110"/>
      <c r="N977" s="110"/>
      <c r="O977" s="105"/>
      <c r="P977" s="112"/>
      <c r="Q977" s="107"/>
      <c r="R977" s="113"/>
      <c r="S977" s="101"/>
      <c r="T977" s="102"/>
      <c r="U977" s="102"/>
      <c r="V977" s="105"/>
      <c r="W977" s="105"/>
      <c r="X977" s="105"/>
      <c r="Y977" s="106"/>
      <c r="Z977" s="105"/>
      <c r="BI977" s="105"/>
      <c r="BJ977" s="105"/>
      <c r="BK977" s="105"/>
      <c r="BL977" s="105"/>
    </row>
    <row r="978" spans="3:64">
      <c r="C978" s="45"/>
      <c r="D978" s="53"/>
      <c r="E978" s="54"/>
      <c r="F978" s="54"/>
      <c r="G978" s="53"/>
      <c r="H978" s="53"/>
      <c r="I978" s="53"/>
      <c r="J978" s="53"/>
      <c r="K978" s="53"/>
      <c r="L978" s="54"/>
      <c r="M978" s="110"/>
      <c r="N978" s="110"/>
      <c r="O978" s="105"/>
      <c r="P978" s="112"/>
      <c r="Q978" s="107"/>
      <c r="R978" s="113"/>
      <c r="S978" s="101"/>
      <c r="T978" s="102"/>
      <c r="U978" s="102"/>
      <c r="V978" s="105"/>
      <c r="W978" s="105"/>
      <c r="X978" s="105"/>
      <c r="Y978" s="106"/>
      <c r="Z978" s="105"/>
      <c r="BI978" s="105"/>
      <c r="BJ978" s="105"/>
      <c r="BK978" s="105"/>
      <c r="BL978" s="105"/>
    </row>
    <row r="979" spans="3:64">
      <c r="C979" s="45"/>
      <c r="D979" s="53"/>
      <c r="E979" s="54"/>
      <c r="F979" s="54"/>
      <c r="G979" s="53"/>
      <c r="H979" s="53"/>
      <c r="I979" s="53"/>
      <c r="J979" s="53"/>
      <c r="K979" s="53"/>
      <c r="L979" s="54"/>
      <c r="M979" s="110"/>
      <c r="N979" s="110"/>
      <c r="O979" s="105"/>
      <c r="P979" s="112"/>
      <c r="Q979" s="107"/>
      <c r="R979" s="113"/>
      <c r="S979" s="101"/>
      <c r="T979" s="102"/>
      <c r="U979" s="102"/>
      <c r="V979" s="105"/>
      <c r="W979" s="105"/>
      <c r="X979" s="105"/>
      <c r="Y979" s="106"/>
      <c r="Z979" s="105"/>
      <c r="BI979" s="105"/>
      <c r="BJ979" s="105"/>
      <c r="BK979" s="105"/>
      <c r="BL979" s="105"/>
    </row>
    <row r="980" spans="3:64">
      <c r="C980" s="45"/>
      <c r="D980" s="53"/>
      <c r="E980" s="54"/>
      <c r="F980" s="54"/>
      <c r="G980" s="53"/>
      <c r="H980" s="53"/>
      <c r="I980" s="53"/>
      <c r="J980" s="53"/>
      <c r="K980" s="53"/>
      <c r="L980" s="54"/>
      <c r="M980" s="110"/>
      <c r="N980" s="110"/>
      <c r="O980" s="105"/>
      <c r="P980" s="112"/>
      <c r="Q980" s="107"/>
      <c r="R980" s="113"/>
      <c r="S980" s="101"/>
      <c r="T980" s="102"/>
      <c r="U980" s="102"/>
      <c r="V980" s="105"/>
      <c r="W980" s="105"/>
      <c r="X980" s="105"/>
      <c r="Y980" s="106"/>
      <c r="Z980" s="105"/>
      <c r="BI980" s="105"/>
      <c r="BJ980" s="105"/>
      <c r="BK980" s="105"/>
      <c r="BL980" s="105"/>
    </row>
    <row r="981" spans="3:64">
      <c r="C981" s="45"/>
      <c r="D981" s="53"/>
      <c r="E981" s="54"/>
      <c r="F981" s="54"/>
      <c r="G981" s="53"/>
      <c r="H981" s="53"/>
      <c r="I981" s="53"/>
      <c r="J981" s="53"/>
      <c r="K981" s="53"/>
      <c r="L981" s="54"/>
      <c r="M981" s="110"/>
      <c r="N981" s="110"/>
      <c r="O981" s="105"/>
      <c r="P981" s="112"/>
      <c r="Q981" s="107"/>
      <c r="R981" s="113"/>
      <c r="S981" s="101"/>
      <c r="T981" s="102"/>
      <c r="U981" s="102"/>
      <c r="V981" s="105"/>
      <c r="W981" s="105"/>
      <c r="X981" s="105"/>
      <c r="Y981" s="106"/>
      <c r="Z981" s="105"/>
      <c r="BI981" s="105"/>
      <c r="BJ981" s="105"/>
      <c r="BK981" s="105"/>
      <c r="BL981" s="105"/>
    </row>
    <row r="982" spans="3:64">
      <c r="C982" s="45"/>
      <c r="D982" s="53"/>
      <c r="E982" s="54"/>
      <c r="F982" s="54"/>
      <c r="G982" s="53"/>
      <c r="H982" s="53"/>
      <c r="I982" s="53"/>
      <c r="J982" s="53"/>
      <c r="K982" s="53"/>
      <c r="L982" s="54"/>
      <c r="M982" s="110"/>
      <c r="N982" s="110"/>
      <c r="O982" s="105"/>
      <c r="P982" s="112"/>
      <c r="Q982" s="107"/>
      <c r="R982" s="113"/>
      <c r="S982" s="101"/>
      <c r="T982" s="102"/>
      <c r="U982" s="102"/>
      <c r="V982" s="105"/>
      <c r="W982" s="105"/>
      <c r="X982" s="105"/>
      <c r="Y982" s="106"/>
      <c r="Z982" s="105"/>
      <c r="BI982" s="105"/>
      <c r="BJ982" s="105"/>
      <c r="BK982" s="105"/>
      <c r="BL982" s="105"/>
    </row>
    <row r="983" spans="3:64">
      <c r="C983" s="45"/>
      <c r="D983" s="53"/>
      <c r="E983" s="54"/>
      <c r="F983" s="54"/>
      <c r="G983" s="53"/>
      <c r="H983" s="53"/>
      <c r="I983" s="53"/>
      <c r="J983" s="53"/>
      <c r="K983" s="53"/>
      <c r="L983" s="54"/>
      <c r="M983" s="110"/>
      <c r="N983" s="110"/>
      <c r="O983" s="105"/>
      <c r="P983" s="112"/>
      <c r="Q983" s="107"/>
      <c r="R983" s="113"/>
      <c r="S983" s="101"/>
      <c r="T983" s="102"/>
      <c r="U983" s="102"/>
      <c r="V983" s="105"/>
      <c r="W983" s="105"/>
      <c r="X983" s="105"/>
      <c r="Y983" s="106"/>
      <c r="Z983" s="105"/>
      <c r="BI983" s="105"/>
      <c r="BJ983" s="105"/>
      <c r="BK983" s="105"/>
      <c r="BL983" s="105"/>
    </row>
    <row r="984" spans="3:64">
      <c r="C984" s="45"/>
      <c r="D984" s="53"/>
      <c r="E984" s="54"/>
      <c r="F984" s="54"/>
      <c r="G984" s="53"/>
      <c r="H984" s="53"/>
      <c r="I984" s="53"/>
      <c r="J984" s="53"/>
      <c r="K984" s="53"/>
      <c r="L984" s="54"/>
      <c r="M984" s="110"/>
      <c r="N984" s="110"/>
      <c r="O984" s="105"/>
      <c r="P984" s="112"/>
      <c r="Q984" s="107"/>
      <c r="R984" s="113"/>
      <c r="S984" s="101"/>
      <c r="T984" s="102"/>
      <c r="U984" s="102"/>
      <c r="V984" s="105"/>
      <c r="W984" s="105"/>
      <c r="X984" s="105"/>
      <c r="Y984" s="106"/>
      <c r="Z984" s="105"/>
      <c r="BI984" s="105"/>
      <c r="BJ984" s="105"/>
      <c r="BK984" s="105"/>
      <c r="BL984" s="105"/>
    </row>
    <row r="985" spans="3:64">
      <c r="C985" s="45"/>
      <c r="D985" s="53"/>
      <c r="E985" s="54"/>
      <c r="F985" s="54"/>
      <c r="G985" s="53"/>
      <c r="H985" s="53"/>
      <c r="I985" s="53"/>
      <c r="J985" s="53"/>
      <c r="K985" s="53"/>
      <c r="L985" s="54"/>
      <c r="M985" s="110"/>
      <c r="N985" s="110"/>
      <c r="O985" s="105"/>
      <c r="P985" s="112"/>
      <c r="Q985" s="107"/>
      <c r="R985" s="113"/>
      <c r="S985" s="101"/>
      <c r="T985" s="102"/>
      <c r="U985" s="102"/>
      <c r="V985" s="105"/>
      <c r="W985" s="105"/>
      <c r="X985" s="105"/>
      <c r="Y985" s="106"/>
      <c r="Z985" s="105"/>
      <c r="BI985" s="105"/>
      <c r="BJ985" s="105"/>
      <c r="BK985" s="105"/>
      <c r="BL985" s="105"/>
    </row>
    <row r="986" spans="3:64">
      <c r="C986" s="45"/>
      <c r="D986" s="53"/>
      <c r="E986" s="54"/>
      <c r="F986" s="54"/>
      <c r="G986" s="53"/>
      <c r="H986" s="53"/>
      <c r="I986" s="53"/>
      <c r="J986" s="53"/>
      <c r="K986" s="53"/>
      <c r="L986" s="54"/>
      <c r="M986" s="110"/>
      <c r="N986" s="110"/>
      <c r="O986" s="105"/>
      <c r="P986" s="112"/>
      <c r="Q986" s="107"/>
      <c r="R986" s="113"/>
      <c r="S986" s="101"/>
      <c r="T986" s="102"/>
      <c r="U986" s="102"/>
      <c r="V986" s="105"/>
      <c r="W986" s="105"/>
      <c r="X986" s="105"/>
      <c r="Y986" s="106"/>
      <c r="Z986" s="105"/>
      <c r="BI986" s="105"/>
      <c r="BJ986" s="105"/>
      <c r="BK986" s="105"/>
      <c r="BL986" s="105"/>
    </row>
    <row r="987" spans="3:64">
      <c r="C987" s="45"/>
      <c r="D987" s="53"/>
      <c r="E987" s="54"/>
      <c r="F987" s="54"/>
      <c r="G987" s="53"/>
      <c r="H987" s="53"/>
      <c r="I987" s="53"/>
      <c r="J987" s="53"/>
      <c r="K987" s="53"/>
      <c r="L987" s="54"/>
      <c r="M987" s="110"/>
      <c r="N987" s="110"/>
      <c r="O987" s="105"/>
      <c r="P987" s="112"/>
      <c r="Q987" s="107"/>
      <c r="R987" s="113"/>
      <c r="S987" s="101"/>
      <c r="T987" s="102"/>
      <c r="U987" s="102"/>
      <c r="V987" s="105"/>
      <c r="W987" s="105"/>
      <c r="X987" s="105"/>
      <c r="Y987" s="106"/>
      <c r="Z987" s="105"/>
      <c r="BI987" s="105"/>
      <c r="BJ987" s="105"/>
      <c r="BK987" s="105"/>
      <c r="BL987" s="105"/>
    </row>
    <row r="988" spans="3:64">
      <c r="C988" s="45"/>
      <c r="D988" s="53"/>
      <c r="E988" s="54"/>
      <c r="F988" s="54"/>
      <c r="G988" s="53"/>
      <c r="H988" s="53"/>
      <c r="I988" s="53"/>
      <c r="J988" s="53"/>
      <c r="K988" s="53"/>
      <c r="L988" s="54"/>
      <c r="M988" s="110"/>
      <c r="N988" s="110"/>
      <c r="O988" s="105"/>
      <c r="P988" s="112"/>
      <c r="Q988" s="107"/>
      <c r="R988" s="113"/>
      <c r="S988" s="101"/>
      <c r="T988" s="102"/>
      <c r="U988" s="102"/>
      <c r="V988" s="105"/>
      <c r="W988" s="105"/>
      <c r="X988" s="105"/>
      <c r="Y988" s="106"/>
      <c r="Z988" s="105"/>
      <c r="BI988" s="105"/>
      <c r="BJ988" s="105"/>
      <c r="BK988" s="105"/>
      <c r="BL988" s="105"/>
    </row>
    <row r="989" spans="3:64">
      <c r="C989" s="45"/>
      <c r="D989" s="53"/>
      <c r="E989" s="54"/>
      <c r="F989" s="54"/>
      <c r="G989" s="53"/>
      <c r="H989" s="53"/>
      <c r="I989" s="53"/>
      <c r="J989" s="53"/>
      <c r="K989" s="53"/>
      <c r="L989" s="54"/>
      <c r="M989" s="110"/>
      <c r="N989" s="110"/>
      <c r="O989" s="105"/>
      <c r="P989" s="112"/>
      <c r="Q989" s="107"/>
      <c r="R989" s="113"/>
      <c r="S989" s="101"/>
      <c r="T989" s="102"/>
      <c r="U989" s="102"/>
      <c r="V989" s="105"/>
      <c r="W989" s="105"/>
      <c r="X989" s="105"/>
      <c r="Y989" s="106"/>
      <c r="Z989" s="105"/>
      <c r="BI989" s="105"/>
      <c r="BJ989" s="105"/>
      <c r="BK989" s="105"/>
      <c r="BL989" s="105"/>
    </row>
    <row r="990" spans="3:64">
      <c r="C990" s="45"/>
      <c r="D990" s="53"/>
      <c r="E990" s="54"/>
      <c r="F990" s="54"/>
      <c r="G990" s="53"/>
      <c r="H990" s="53"/>
      <c r="I990" s="53"/>
      <c r="J990" s="53"/>
      <c r="K990" s="53"/>
      <c r="L990" s="54"/>
      <c r="M990" s="110"/>
      <c r="N990" s="110"/>
      <c r="O990" s="105"/>
      <c r="P990" s="112"/>
      <c r="Q990" s="107"/>
      <c r="R990" s="113"/>
      <c r="S990" s="101"/>
      <c r="T990" s="102"/>
      <c r="U990" s="102"/>
      <c r="V990" s="105"/>
      <c r="W990" s="105"/>
      <c r="X990" s="105"/>
      <c r="Y990" s="106"/>
      <c r="Z990" s="105"/>
      <c r="BI990" s="105"/>
      <c r="BJ990" s="105"/>
      <c r="BK990" s="105"/>
      <c r="BL990" s="105"/>
    </row>
    <row r="991" spans="3:64">
      <c r="C991" s="45"/>
      <c r="D991" s="53"/>
      <c r="E991" s="54"/>
      <c r="F991" s="54"/>
      <c r="G991" s="53"/>
      <c r="H991" s="53"/>
      <c r="I991" s="53"/>
      <c r="J991" s="53"/>
      <c r="K991" s="53"/>
      <c r="L991" s="54"/>
      <c r="M991" s="110"/>
      <c r="N991" s="110"/>
      <c r="O991" s="105"/>
      <c r="P991" s="112"/>
      <c r="Q991" s="107"/>
      <c r="R991" s="113"/>
      <c r="S991" s="101"/>
      <c r="T991" s="102"/>
      <c r="U991" s="102"/>
      <c r="V991" s="105"/>
      <c r="W991" s="105"/>
      <c r="X991" s="105"/>
      <c r="Y991" s="106"/>
      <c r="Z991" s="105"/>
      <c r="BI991" s="105"/>
      <c r="BJ991" s="105"/>
      <c r="BK991" s="105"/>
      <c r="BL991" s="105"/>
    </row>
    <row r="992" spans="3:64">
      <c r="C992" s="45"/>
      <c r="D992" s="53"/>
      <c r="E992" s="54"/>
      <c r="F992" s="54"/>
      <c r="G992" s="53"/>
      <c r="H992" s="53"/>
      <c r="I992" s="53"/>
      <c r="J992" s="53"/>
      <c r="K992" s="53"/>
      <c r="L992" s="54"/>
      <c r="M992" s="110"/>
      <c r="N992" s="110"/>
      <c r="O992" s="105"/>
      <c r="P992" s="112"/>
      <c r="Q992" s="107"/>
      <c r="R992" s="113"/>
      <c r="S992" s="101"/>
      <c r="T992" s="102"/>
      <c r="U992" s="102"/>
      <c r="V992" s="105"/>
      <c r="W992" s="105"/>
      <c r="X992" s="105"/>
      <c r="Y992" s="106"/>
      <c r="Z992" s="105"/>
      <c r="BI992" s="105"/>
      <c r="BJ992" s="105"/>
      <c r="BK992" s="105"/>
      <c r="BL992" s="105"/>
    </row>
    <row r="993" spans="3:64">
      <c r="C993" s="45"/>
      <c r="D993" s="53"/>
      <c r="E993" s="54"/>
      <c r="F993" s="54"/>
      <c r="G993" s="53"/>
      <c r="H993" s="53"/>
      <c r="I993" s="53"/>
      <c r="J993" s="53"/>
      <c r="K993" s="53"/>
      <c r="L993" s="54"/>
      <c r="M993" s="110"/>
      <c r="N993" s="110"/>
      <c r="O993" s="105"/>
      <c r="P993" s="112"/>
      <c r="Q993" s="107"/>
      <c r="R993" s="113"/>
      <c r="S993" s="101"/>
      <c r="T993" s="102"/>
      <c r="U993" s="102"/>
      <c r="V993" s="105"/>
      <c r="W993" s="105"/>
      <c r="X993" s="105"/>
      <c r="Y993" s="106"/>
      <c r="Z993" s="105"/>
      <c r="BI993" s="105"/>
      <c r="BJ993" s="105"/>
      <c r="BK993" s="105"/>
      <c r="BL993" s="105"/>
    </row>
    <row r="994" spans="3:64">
      <c r="C994" s="45"/>
      <c r="D994" s="53"/>
      <c r="E994" s="54"/>
      <c r="F994" s="54"/>
      <c r="G994" s="53"/>
      <c r="H994" s="53"/>
      <c r="I994" s="53"/>
      <c r="J994" s="53"/>
      <c r="K994" s="53"/>
      <c r="L994" s="54"/>
      <c r="M994" s="110"/>
      <c r="N994" s="110"/>
      <c r="O994" s="105"/>
      <c r="P994" s="112"/>
      <c r="Q994" s="107"/>
      <c r="R994" s="113"/>
      <c r="S994" s="101"/>
      <c r="T994" s="102"/>
      <c r="U994" s="102"/>
      <c r="V994" s="105"/>
      <c r="W994" s="105"/>
      <c r="X994" s="105"/>
      <c r="Y994" s="106"/>
      <c r="Z994" s="105"/>
      <c r="BI994" s="105"/>
      <c r="BJ994" s="105"/>
      <c r="BK994" s="105"/>
      <c r="BL994" s="105"/>
    </row>
    <row r="995" spans="3:64">
      <c r="C995" s="45"/>
      <c r="D995" s="53"/>
      <c r="E995" s="54"/>
      <c r="F995" s="54"/>
      <c r="G995" s="53"/>
      <c r="H995" s="53"/>
      <c r="I995" s="53"/>
      <c r="J995" s="53"/>
      <c r="K995" s="53"/>
      <c r="L995" s="54"/>
      <c r="M995" s="110"/>
      <c r="N995" s="110"/>
      <c r="O995" s="105"/>
      <c r="P995" s="112"/>
      <c r="Q995" s="107"/>
      <c r="R995" s="113"/>
      <c r="S995" s="101"/>
      <c r="T995" s="102"/>
      <c r="U995" s="102"/>
      <c r="V995" s="105"/>
      <c r="W995" s="105"/>
      <c r="X995" s="105"/>
      <c r="Y995" s="106"/>
      <c r="Z995" s="105"/>
      <c r="BI995" s="105"/>
      <c r="BJ995" s="105"/>
      <c r="BK995" s="105"/>
      <c r="BL995" s="105"/>
    </row>
    <row r="996" spans="3:64">
      <c r="C996" s="45"/>
      <c r="D996" s="53"/>
      <c r="E996" s="54"/>
      <c r="F996" s="54"/>
      <c r="G996" s="53"/>
      <c r="H996" s="53"/>
      <c r="I996" s="53"/>
      <c r="J996" s="53"/>
      <c r="K996" s="53"/>
      <c r="L996" s="54"/>
      <c r="M996" s="110"/>
      <c r="N996" s="110"/>
      <c r="O996" s="105"/>
      <c r="P996" s="112"/>
      <c r="Q996" s="107"/>
      <c r="R996" s="113"/>
      <c r="S996" s="101"/>
      <c r="T996" s="102"/>
      <c r="U996" s="102"/>
      <c r="V996" s="105"/>
      <c r="W996" s="105"/>
      <c r="X996" s="105"/>
      <c r="Y996" s="106"/>
      <c r="Z996" s="105"/>
      <c r="BI996" s="105"/>
      <c r="BJ996" s="105"/>
      <c r="BK996" s="105"/>
      <c r="BL996" s="105"/>
    </row>
    <row r="997" spans="3:64">
      <c r="C997" s="45"/>
      <c r="D997" s="53"/>
      <c r="E997" s="54"/>
      <c r="F997" s="54"/>
      <c r="G997" s="53"/>
      <c r="H997" s="53"/>
      <c r="I997" s="53"/>
      <c r="J997" s="53"/>
      <c r="K997" s="53"/>
      <c r="L997" s="54"/>
      <c r="M997" s="110"/>
      <c r="N997" s="110"/>
      <c r="O997" s="105"/>
      <c r="P997" s="112"/>
      <c r="Q997" s="107"/>
      <c r="R997" s="113"/>
      <c r="S997" s="101"/>
      <c r="T997" s="102"/>
      <c r="U997" s="102"/>
      <c r="V997" s="105"/>
      <c r="W997" s="105"/>
      <c r="X997" s="105"/>
      <c r="Y997" s="106"/>
      <c r="Z997" s="105"/>
      <c r="BI997" s="105"/>
      <c r="BJ997" s="105"/>
      <c r="BK997" s="105"/>
      <c r="BL997" s="105"/>
    </row>
    <row r="998" spans="3:64">
      <c r="C998" s="45"/>
      <c r="D998" s="53"/>
      <c r="E998" s="54"/>
      <c r="F998" s="54"/>
      <c r="G998" s="53"/>
      <c r="H998" s="53"/>
      <c r="I998" s="53"/>
      <c r="J998" s="53"/>
      <c r="K998" s="53"/>
      <c r="L998" s="54"/>
      <c r="M998" s="110"/>
      <c r="N998" s="110"/>
      <c r="O998" s="105"/>
      <c r="P998" s="112"/>
      <c r="Q998" s="107"/>
      <c r="R998" s="113"/>
      <c r="S998" s="101"/>
      <c r="T998" s="102"/>
      <c r="U998" s="102"/>
      <c r="V998" s="105"/>
      <c r="W998" s="105"/>
      <c r="X998" s="105"/>
      <c r="Y998" s="106"/>
      <c r="Z998" s="105"/>
      <c r="BI998" s="105"/>
      <c r="BJ998" s="105"/>
      <c r="BK998" s="105"/>
      <c r="BL998" s="105"/>
    </row>
    <row r="999" spans="3:64">
      <c r="C999" s="45"/>
      <c r="D999" s="53"/>
      <c r="E999" s="54"/>
      <c r="F999" s="54"/>
      <c r="G999" s="53"/>
      <c r="H999" s="53"/>
      <c r="I999" s="53"/>
      <c r="J999" s="53"/>
      <c r="K999" s="53"/>
      <c r="L999" s="54"/>
      <c r="M999" s="110"/>
      <c r="N999" s="110"/>
      <c r="O999" s="105"/>
      <c r="P999" s="112"/>
      <c r="Q999" s="107"/>
      <c r="R999" s="113"/>
      <c r="S999" s="101"/>
      <c r="T999" s="102"/>
      <c r="U999" s="102"/>
      <c r="V999" s="105"/>
      <c r="W999" s="105"/>
      <c r="X999" s="105"/>
      <c r="Y999" s="106"/>
      <c r="Z999" s="105"/>
      <c r="BI999" s="105"/>
      <c r="BJ999" s="105"/>
      <c r="BK999" s="105"/>
      <c r="BL999" s="105"/>
    </row>
    <row r="1000" spans="3:64">
      <c r="C1000" s="45"/>
      <c r="D1000" s="53"/>
      <c r="E1000" s="54"/>
      <c r="F1000" s="54"/>
      <c r="G1000" s="53"/>
      <c r="H1000" s="53"/>
      <c r="I1000" s="53"/>
      <c r="J1000" s="53"/>
      <c r="K1000" s="53"/>
      <c r="L1000" s="54"/>
      <c r="M1000" s="110"/>
      <c r="N1000" s="110"/>
      <c r="O1000" s="105"/>
      <c r="P1000" s="112"/>
      <c r="Q1000" s="107"/>
      <c r="R1000" s="113"/>
      <c r="S1000" s="101"/>
      <c r="T1000" s="102"/>
      <c r="U1000" s="102"/>
      <c r="V1000" s="105"/>
      <c r="W1000" s="105"/>
      <c r="X1000" s="105"/>
      <c r="Y1000" s="106"/>
      <c r="Z1000" s="105"/>
      <c r="BI1000" s="105"/>
      <c r="BJ1000" s="105"/>
      <c r="BK1000" s="105"/>
      <c r="BL1000" s="105"/>
    </row>
    <row r="1001" spans="3:64">
      <c r="C1001" s="45"/>
      <c r="D1001" s="53"/>
      <c r="E1001" s="54"/>
      <c r="F1001" s="54"/>
      <c r="G1001" s="53"/>
      <c r="H1001" s="53"/>
      <c r="I1001" s="53"/>
      <c r="J1001" s="53"/>
      <c r="K1001" s="53"/>
      <c r="L1001" s="54"/>
      <c r="M1001" s="110"/>
      <c r="N1001" s="110"/>
      <c r="O1001" s="105"/>
      <c r="P1001" s="112"/>
      <c r="Q1001" s="107"/>
      <c r="R1001" s="113"/>
      <c r="S1001" s="101"/>
      <c r="T1001" s="102"/>
      <c r="U1001" s="102"/>
      <c r="V1001" s="105"/>
      <c r="W1001" s="105"/>
      <c r="X1001" s="105"/>
      <c r="Y1001" s="106"/>
      <c r="Z1001" s="105"/>
      <c r="BI1001" s="105"/>
      <c r="BJ1001" s="105"/>
      <c r="BK1001" s="105"/>
      <c r="BL1001" s="105"/>
    </row>
    <row r="1002" spans="3:64">
      <c r="C1002" s="45"/>
      <c r="D1002" s="53"/>
      <c r="E1002" s="54"/>
      <c r="F1002" s="54"/>
      <c r="G1002" s="53"/>
      <c r="H1002" s="53"/>
      <c r="I1002" s="53"/>
      <c r="J1002" s="53"/>
      <c r="K1002" s="53"/>
      <c r="L1002" s="54"/>
      <c r="M1002" s="110"/>
      <c r="N1002" s="110"/>
      <c r="O1002" s="105"/>
      <c r="P1002" s="112"/>
      <c r="Q1002" s="107"/>
      <c r="R1002" s="113"/>
      <c r="S1002" s="101"/>
      <c r="T1002" s="102"/>
      <c r="U1002" s="102"/>
      <c r="V1002" s="105"/>
      <c r="W1002" s="105"/>
      <c r="X1002" s="105"/>
      <c r="Y1002" s="106"/>
      <c r="Z1002" s="105"/>
      <c r="BI1002" s="105"/>
      <c r="BJ1002" s="105"/>
      <c r="BK1002" s="105"/>
      <c r="BL1002" s="105"/>
    </row>
    <row r="1003" spans="3:64">
      <c r="C1003" s="45"/>
      <c r="D1003" s="53"/>
      <c r="E1003" s="54"/>
      <c r="F1003" s="54"/>
      <c r="G1003" s="53"/>
      <c r="H1003" s="53"/>
      <c r="I1003" s="53"/>
      <c r="J1003" s="53"/>
      <c r="K1003" s="53"/>
      <c r="L1003" s="54"/>
      <c r="M1003" s="110"/>
      <c r="N1003" s="110"/>
      <c r="O1003" s="105"/>
      <c r="P1003" s="112"/>
      <c r="Q1003" s="107"/>
      <c r="R1003" s="113"/>
      <c r="S1003" s="101"/>
      <c r="T1003" s="102"/>
      <c r="U1003" s="102"/>
      <c r="V1003" s="105"/>
      <c r="W1003" s="105"/>
      <c r="X1003" s="105"/>
      <c r="Y1003" s="106"/>
      <c r="Z1003" s="105"/>
      <c r="BI1003" s="105"/>
      <c r="BJ1003" s="105"/>
      <c r="BK1003" s="105"/>
      <c r="BL1003" s="105"/>
    </row>
    <row r="1004" spans="3:64">
      <c r="C1004" s="45"/>
      <c r="D1004" s="53"/>
      <c r="E1004" s="54"/>
      <c r="F1004" s="54"/>
      <c r="G1004" s="53"/>
      <c r="H1004" s="53"/>
      <c r="I1004" s="53"/>
      <c r="J1004" s="53"/>
      <c r="K1004" s="53"/>
      <c r="L1004" s="54"/>
      <c r="M1004" s="110"/>
      <c r="N1004" s="110"/>
      <c r="O1004" s="105"/>
      <c r="P1004" s="112"/>
      <c r="Q1004" s="107"/>
      <c r="R1004" s="113"/>
      <c r="S1004" s="101"/>
      <c r="T1004" s="102"/>
      <c r="U1004" s="102"/>
      <c r="V1004" s="105"/>
      <c r="W1004" s="105"/>
      <c r="X1004" s="105"/>
      <c r="Y1004" s="106"/>
      <c r="Z1004" s="105"/>
      <c r="BI1004" s="105"/>
      <c r="BJ1004" s="105"/>
      <c r="BK1004" s="105"/>
      <c r="BL1004" s="105"/>
    </row>
    <row r="1005" spans="3:64">
      <c r="C1005" s="45"/>
      <c r="D1005" s="53"/>
      <c r="E1005" s="54"/>
      <c r="F1005" s="54"/>
      <c r="G1005" s="53"/>
      <c r="H1005" s="53"/>
      <c r="I1005" s="53"/>
      <c r="J1005" s="53"/>
      <c r="K1005" s="53"/>
      <c r="L1005" s="54"/>
      <c r="M1005" s="110"/>
      <c r="N1005" s="110"/>
      <c r="O1005" s="105"/>
      <c r="P1005" s="112"/>
      <c r="Q1005" s="107"/>
      <c r="R1005" s="113"/>
      <c r="S1005" s="101"/>
      <c r="T1005" s="102"/>
      <c r="U1005" s="102"/>
      <c r="V1005" s="105"/>
      <c r="W1005" s="105"/>
      <c r="X1005" s="105"/>
      <c r="Y1005" s="106"/>
      <c r="Z1005" s="105"/>
      <c r="BI1005" s="105"/>
      <c r="BJ1005" s="105"/>
      <c r="BK1005" s="105"/>
      <c r="BL1005" s="105"/>
    </row>
    <row r="1006" spans="3:64">
      <c r="C1006" s="45"/>
      <c r="D1006" s="53"/>
      <c r="E1006" s="54"/>
      <c r="F1006" s="54"/>
      <c r="G1006" s="53"/>
      <c r="H1006" s="53"/>
      <c r="I1006" s="53"/>
      <c r="J1006" s="53"/>
      <c r="K1006" s="53"/>
      <c r="L1006" s="54"/>
      <c r="M1006" s="110"/>
      <c r="N1006" s="110"/>
      <c r="O1006" s="105"/>
      <c r="P1006" s="112"/>
      <c r="Q1006" s="107"/>
      <c r="R1006" s="113"/>
      <c r="S1006" s="101"/>
      <c r="T1006" s="102"/>
      <c r="U1006" s="102"/>
      <c r="V1006" s="105"/>
      <c r="W1006" s="105"/>
      <c r="X1006" s="105"/>
      <c r="Y1006" s="106"/>
      <c r="Z1006" s="105"/>
      <c r="BI1006" s="105"/>
      <c r="BJ1006" s="105"/>
      <c r="BK1006" s="105"/>
      <c r="BL1006" s="105"/>
    </row>
    <row r="1007" spans="3:64">
      <c r="C1007" s="45"/>
      <c r="D1007" s="53"/>
      <c r="E1007" s="54"/>
      <c r="F1007" s="54"/>
      <c r="G1007" s="53"/>
      <c r="H1007" s="53"/>
      <c r="I1007" s="53"/>
      <c r="J1007" s="53"/>
      <c r="K1007" s="53"/>
      <c r="L1007" s="54"/>
      <c r="M1007" s="110"/>
      <c r="N1007" s="110"/>
      <c r="O1007" s="105"/>
      <c r="P1007" s="112"/>
      <c r="Q1007" s="107"/>
      <c r="R1007" s="113"/>
      <c r="S1007" s="101"/>
      <c r="T1007" s="102"/>
      <c r="U1007" s="102"/>
      <c r="V1007" s="105"/>
      <c r="W1007" s="105"/>
      <c r="X1007" s="105"/>
      <c r="Y1007" s="106"/>
      <c r="Z1007" s="105"/>
      <c r="BI1007" s="105"/>
      <c r="BJ1007" s="105"/>
      <c r="BK1007" s="105"/>
      <c r="BL1007" s="105"/>
    </row>
    <row r="1008" spans="3:64">
      <c r="C1008" s="45"/>
      <c r="D1008" s="53"/>
      <c r="E1008" s="54"/>
      <c r="F1008" s="54"/>
      <c r="G1008" s="53"/>
      <c r="H1008" s="53"/>
      <c r="I1008" s="53"/>
      <c r="J1008" s="53"/>
      <c r="K1008" s="53"/>
      <c r="L1008" s="54"/>
      <c r="M1008" s="110"/>
      <c r="N1008" s="110"/>
      <c r="O1008" s="105"/>
      <c r="P1008" s="112"/>
      <c r="Q1008" s="107"/>
      <c r="R1008" s="113"/>
      <c r="S1008" s="101"/>
      <c r="T1008" s="102"/>
      <c r="U1008" s="102"/>
      <c r="V1008" s="105"/>
      <c r="W1008" s="105"/>
      <c r="X1008" s="105"/>
      <c r="Y1008" s="106"/>
      <c r="Z1008" s="105"/>
      <c r="BI1008" s="105"/>
      <c r="BJ1008" s="105"/>
      <c r="BK1008" s="105"/>
      <c r="BL1008" s="105"/>
    </row>
    <row r="1009" spans="3:64">
      <c r="C1009" s="45"/>
      <c r="D1009" s="53"/>
      <c r="E1009" s="54"/>
      <c r="F1009" s="54"/>
      <c r="G1009" s="53"/>
      <c r="H1009" s="53"/>
      <c r="I1009" s="53"/>
      <c r="J1009" s="53"/>
      <c r="K1009" s="53"/>
      <c r="L1009" s="54"/>
      <c r="M1009" s="110"/>
      <c r="N1009" s="110"/>
      <c r="O1009" s="105"/>
      <c r="P1009" s="112"/>
      <c r="Q1009" s="107"/>
      <c r="R1009" s="113"/>
      <c r="S1009" s="101"/>
      <c r="T1009" s="102"/>
      <c r="U1009" s="102"/>
      <c r="V1009" s="105"/>
      <c r="W1009" s="105"/>
      <c r="X1009" s="105"/>
      <c r="Y1009" s="106"/>
      <c r="Z1009" s="105"/>
      <c r="BI1009" s="105"/>
      <c r="BJ1009" s="105"/>
      <c r="BK1009" s="105"/>
      <c r="BL1009" s="105"/>
    </row>
    <row r="1010" spans="3:64">
      <c r="C1010" s="45"/>
      <c r="D1010" s="53"/>
      <c r="E1010" s="54"/>
      <c r="F1010" s="54"/>
      <c r="G1010" s="53"/>
      <c r="H1010" s="53"/>
      <c r="I1010" s="53"/>
      <c r="J1010" s="53"/>
      <c r="K1010" s="53"/>
      <c r="L1010" s="54"/>
      <c r="M1010" s="110"/>
      <c r="N1010" s="110"/>
      <c r="O1010" s="105"/>
      <c r="P1010" s="112"/>
      <c r="Q1010" s="107"/>
      <c r="R1010" s="113"/>
      <c r="S1010" s="101"/>
      <c r="T1010" s="102"/>
      <c r="U1010" s="102"/>
      <c r="V1010" s="105"/>
      <c r="W1010" s="105"/>
      <c r="X1010" s="105"/>
      <c r="Y1010" s="106"/>
      <c r="Z1010" s="105"/>
      <c r="BI1010" s="105"/>
      <c r="BJ1010" s="105"/>
      <c r="BK1010" s="105"/>
      <c r="BL1010" s="105"/>
    </row>
    <row r="1011" spans="3:64">
      <c r="C1011" s="45"/>
      <c r="D1011" s="53"/>
      <c r="E1011" s="54"/>
      <c r="F1011" s="54"/>
      <c r="G1011" s="53"/>
      <c r="H1011" s="53"/>
      <c r="I1011" s="53"/>
      <c r="J1011" s="53"/>
      <c r="K1011" s="53"/>
      <c r="L1011" s="54"/>
      <c r="M1011" s="110"/>
      <c r="N1011" s="110"/>
      <c r="O1011" s="105"/>
      <c r="P1011" s="112"/>
      <c r="Q1011" s="107"/>
      <c r="R1011" s="113"/>
      <c r="S1011" s="101"/>
      <c r="T1011" s="102"/>
      <c r="U1011" s="102"/>
      <c r="V1011" s="105"/>
      <c r="W1011" s="105"/>
      <c r="X1011" s="105"/>
      <c r="Y1011" s="106"/>
      <c r="Z1011" s="105"/>
      <c r="BI1011" s="105"/>
      <c r="BJ1011" s="105"/>
      <c r="BK1011" s="105"/>
      <c r="BL1011" s="105"/>
    </row>
    <row r="1012" spans="3:64">
      <c r="C1012" s="45"/>
      <c r="D1012" s="53"/>
      <c r="E1012" s="54"/>
      <c r="F1012" s="54"/>
      <c r="G1012" s="53"/>
      <c r="H1012" s="53"/>
      <c r="I1012" s="53"/>
      <c r="J1012" s="53"/>
      <c r="K1012" s="53"/>
      <c r="L1012" s="54"/>
      <c r="M1012" s="110"/>
      <c r="N1012" s="110"/>
      <c r="O1012" s="105"/>
      <c r="P1012" s="112"/>
      <c r="Q1012" s="107"/>
      <c r="R1012" s="113"/>
      <c r="S1012" s="101"/>
      <c r="T1012" s="102"/>
      <c r="U1012" s="102"/>
      <c r="V1012" s="105"/>
      <c r="W1012" s="105"/>
      <c r="X1012" s="105"/>
      <c r="Y1012" s="106"/>
      <c r="Z1012" s="105"/>
      <c r="BI1012" s="105"/>
      <c r="BJ1012" s="105"/>
      <c r="BK1012" s="105"/>
      <c r="BL1012" s="105"/>
    </row>
    <row r="1013" spans="3:64">
      <c r="C1013" s="45"/>
      <c r="D1013" s="53"/>
      <c r="E1013" s="54"/>
      <c r="F1013" s="54"/>
      <c r="G1013" s="53"/>
      <c r="H1013" s="53"/>
      <c r="I1013" s="53"/>
      <c r="J1013" s="53"/>
      <c r="K1013" s="53"/>
      <c r="L1013" s="54"/>
      <c r="M1013" s="110"/>
      <c r="N1013" s="110"/>
      <c r="O1013" s="105"/>
      <c r="P1013" s="112"/>
      <c r="Q1013" s="107"/>
      <c r="R1013" s="113"/>
      <c r="S1013" s="101"/>
      <c r="T1013" s="102"/>
      <c r="U1013" s="102"/>
      <c r="V1013" s="105"/>
      <c r="W1013" s="105"/>
      <c r="X1013" s="105"/>
      <c r="Y1013" s="106"/>
      <c r="Z1013" s="105"/>
      <c r="BI1013" s="105"/>
      <c r="BJ1013" s="105"/>
      <c r="BK1013" s="105"/>
      <c r="BL1013" s="105"/>
    </row>
    <row r="1014" spans="3:64">
      <c r="C1014" s="45"/>
      <c r="D1014" s="53"/>
      <c r="E1014" s="54"/>
      <c r="F1014" s="54"/>
      <c r="G1014" s="53"/>
      <c r="H1014" s="53"/>
      <c r="I1014" s="53"/>
      <c r="J1014" s="53"/>
      <c r="K1014" s="53"/>
      <c r="L1014" s="54"/>
      <c r="M1014" s="110"/>
      <c r="N1014" s="110"/>
      <c r="O1014" s="105"/>
      <c r="P1014" s="112"/>
      <c r="Q1014" s="107"/>
      <c r="R1014" s="113"/>
      <c r="S1014" s="101"/>
      <c r="T1014" s="102"/>
      <c r="U1014" s="102"/>
      <c r="V1014" s="105"/>
      <c r="W1014" s="105"/>
      <c r="X1014" s="105"/>
      <c r="Y1014" s="106"/>
      <c r="Z1014" s="105"/>
      <c r="BI1014" s="105"/>
      <c r="BJ1014" s="105"/>
      <c r="BK1014" s="105"/>
      <c r="BL1014" s="105"/>
    </row>
    <row r="1015" spans="3:64">
      <c r="C1015" s="45"/>
      <c r="D1015" s="53"/>
      <c r="E1015" s="54"/>
      <c r="F1015" s="54"/>
      <c r="G1015" s="53"/>
      <c r="H1015" s="53"/>
      <c r="I1015" s="53"/>
      <c r="J1015" s="53"/>
      <c r="K1015" s="53"/>
      <c r="L1015" s="54"/>
      <c r="M1015" s="110"/>
      <c r="N1015" s="110"/>
      <c r="O1015" s="105"/>
      <c r="P1015" s="112"/>
      <c r="Q1015" s="107"/>
      <c r="R1015" s="113"/>
      <c r="S1015" s="101"/>
      <c r="T1015" s="102"/>
      <c r="U1015" s="102"/>
      <c r="V1015" s="105"/>
      <c r="W1015" s="105"/>
      <c r="X1015" s="105"/>
      <c r="Y1015" s="106"/>
      <c r="Z1015" s="105"/>
      <c r="BI1015" s="105"/>
      <c r="BJ1015" s="105"/>
      <c r="BK1015" s="105"/>
      <c r="BL1015" s="105"/>
    </row>
    <row r="1016" spans="3:64">
      <c r="C1016" s="45"/>
      <c r="D1016" s="53"/>
      <c r="E1016" s="54"/>
      <c r="F1016" s="54"/>
      <c r="G1016" s="53"/>
      <c r="H1016" s="53"/>
      <c r="I1016" s="53"/>
      <c r="J1016" s="53"/>
      <c r="K1016" s="53"/>
      <c r="L1016" s="54"/>
      <c r="M1016" s="110"/>
      <c r="N1016" s="110"/>
      <c r="O1016" s="105"/>
      <c r="P1016" s="112"/>
      <c r="Q1016" s="107"/>
      <c r="R1016" s="113"/>
      <c r="S1016" s="101"/>
      <c r="T1016" s="102"/>
      <c r="U1016" s="102"/>
      <c r="V1016" s="105"/>
      <c r="W1016" s="105"/>
      <c r="X1016" s="105"/>
      <c r="Y1016" s="106"/>
      <c r="Z1016" s="105"/>
      <c r="BI1016" s="105"/>
      <c r="BJ1016" s="105"/>
      <c r="BK1016" s="105"/>
      <c r="BL1016" s="105"/>
    </row>
    <row r="1017" spans="3:64">
      <c r="C1017" s="45"/>
      <c r="D1017" s="53"/>
      <c r="E1017" s="54"/>
      <c r="F1017" s="54"/>
      <c r="G1017" s="53"/>
      <c r="H1017" s="53"/>
      <c r="I1017" s="53"/>
      <c r="J1017" s="53"/>
      <c r="K1017" s="53"/>
      <c r="L1017" s="54"/>
      <c r="M1017" s="110"/>
      <c r="N1017" s="110"/>
      <c r="O1017" s="105"/>
      <c r="P1017" s="112"/>
      <c r="Q1017" s="107"/>
      <c r="R1017" s="113"/>
      <c r="S1017" s="101"/>
      <c r="T1017" s="102"/>
      <c r="U1017" s="102"/>
      <c r="V1017" s="105"/>
      <c r="W1017" s="105"/>
      <c r="X1017" s="105"/>
      <c r="Y1017" s="106"/>
      <c r="Z1017" s="105"/>
      <c r="BI1017" s="105"/>
      <c r="BJ1017" s="105"/>
      <c r="BK1017" s="105"/>
      <c r="BL1017" s="105"/>
    </row>
    <row r="1018" spans="3:64">
      <c r="C1018" s="45"/>
      <c r="D1018" s="53"/>
      <c r="E1018" s="54"/>
      <c r="F1018" s="54"/>
      <c r="G1018" s="53"/>
      <c r="H1018" s="53"/>
      <c r="I1018" s="53"/>
      <c r="J1018" s="53"/>
      <c r="K1018" s="53"/>
      <c r="L1018" s="54"/>
      <c r="M1018" s="110"/>
      <c r="N1018" s="110"/>
      <c r="O1018" s="105"/>
      <c r="P1018" s="112"/>
      <c r="Q1018" s="107"/>
      <c r="R1018" s="113"/>
      <c r="S1018" s="101"/>
      <c r="T1018" s="102"/>
      <c r="U1018" s="102"/>
      <c r="V1018" s="105"/>
      <c r="W1018" s="105"/>
      <c r="X1018" s="105"/>
      <c r="Y1018" s="106"/>
      <c r="Z1018" s="105"/>
      <c r="BI1018" s="105"/>
      <c r="BJ1018" s="105"/>
      <c r="BK1018" s="105"/>
      <c r="BL1018" s="105"/>
    </row>
    <row r="1019" spans="3:64">
      <c r="C1019" s="45"/>
      <c r="D1019" s="53"/>
      <c r="E1019" s="54"/>
      <c r="F1019" s="54"/>
      <c r="G1019" s="53"/>
      <c r="H1019" s="53"/>
      <c r="I1019" s="53"/>
      <c r="J1019" s="53"/>
      <c r="K1019" s="53"/>
      <c r="L1019" s="54"/>
      <c r="M1019" s="110"/>
      <c r="N1019" s="110"/>
      <c r="O1019" s="105"/>
      <c r="P1019" s="112"/>
      <c r="Q1019" s="107"/>
      <c r="R1019" s="113"/>
      <c r="S1019" s="101"/>
      <c r="T1019" s="102"/>
      <c r="U1019" s="102"/>
      <c r="V1019" s="105"/>
      <c r="W1019" s="105"/>
      <c r="X1019" s="105"/>
      <c r="Y1019" s="106"/>
      <c r="Z1019" s="105"/>
      <c r="BI1019" s="105"/>
      <c r="BJ1019" s="105"/>
      <c r="BK1019" s="105"/>
      <c r="BL1019" s="105"/>
    </row>
    <row r="1020" spans="3:64">
      <c r="C1020" s="45"/>
      <c r="D1020" s="53"/>
      <c r="E1020" s="54"/>
      <c r="F1020" s="54"/>
      <c r="G1020" s="53"/>
      <c r="H1020" s="53"/>
      <c r="I1020" s="53"/>
      <c r="J1020" s="53"/>
      <c r="K1020" s="53"/>
      <c r="L1020" s="54"/>
      <c r="M1020" s="110"/>
      <c r="N1020" s="110"/>
      <c r="O1020" s="105"/>
      <c r="P1020" s="112"/>
      <c r="Q1020" s="107"/>
      <c r="R1020" s="113"/>
      <c r="S1020" s="101"/>
      <c r="T1020" s="102"/>
      <c r="U1020" s="102"/>
      <c r="V1020" s="105"/>
      <c r="W1020" s="105"/>
      <c r="X1020" s="105"/>
      <c r="Y1020" s="106"/>
      <c r="Z1020" s="105"/>
      <c r="BI1020" s="105"/>
      <c r="BJ1020" s="105"/>
      <c r="BK1020" s="105"/>
      <c r="BL1020" s="105"/>
    </row>
    <row r="1021" spans="3:64">
      <c r="C1021" s="45"/>
      <c r="D1021" s="53"/>
      <c r="E1021" s="54"/>
      <c r="F1021" s="54"/>
      <c r="G1021" s="53"/>
      <c r="H1021" s="53"/>
      <c r="I1021" s="53"/>
      <c r="J1021" s="53"/>
      <c r="K1021" s="53"/>
      <c r="L1021" s="54"/>
      <c r="M1021" s="110"/>
      <c r="N1021" s="110"/>
      <c r="O1021" s="105"/>
      <c r="P1021" s="112"/>
      <c r="Q1021" s="107"/>
      <c r="R1021" s="113"/>
      <c r="S1021" s="101"/>
      <c r="T1021" s="102"/>
      <c r="U1021" s="102"/>
      <c r="V1021" s="105"/>
      <c r="W1021" s="105"/>
      <c r="X1021" s="105"/>
      <c r="Y1021" s="106"/>
      <c r="Z1021" s="105"/>
      <c r="BI1021" s="105"/>
      <c r="BJ1021" s="105"/>
      <c r="BK1021" s="105"/>
      <c r="BL1021" s="105"/>
    </row>
    <row r="1022" spans="3:64">
      <c r="C1022" s="45"/>
      <c r="D1022" s="53"/>
      <c r="E1022" s="54"/>
      <c r="F1022" s="54"/>
      <c r="G1022" s="53"/>
      <c r="H1022" s="53"/>
      <c r="I1022" s="53"/>
      <c r="J1022" s="53"/>
      <c r="K1022" s="53"/>
      <c r="L1022" s="54"/>
      <c r="M1022" s="110"/>
      <c r="N1022" s="110"/>
      <c r="O1022" s="105"/>
      <c r="P1022" s="112"/>
      <c r="Q1022" s="107"/>
      <c r="R1022" s="113"/>
      <c r="S1022" s="101"/>
      <c r="T1022" s="102"/>
      <c r="U1022" s="102"/>
      <c r="V1022" s="105"/>
      <c r="W1022" s="105"/>
      <c r="X1022" s="105"/>
      <c r="Y1022" s="106"/>
      <c r="Z1022" s="105"/>
      <c r="BI1022" s="105"/>
      <c r="BJ1022" s="105"/>
      <c r="BK1022" s="105"/>
      <c r="BL1022" s="105"/>
    </row>
    <row r="1023" spans="3:64">
      <c r="C1023" s="45"/>
      <c r="D1023" s="53"/>
      <c r="E1023" s="54"/>
      <c r="F1023" s="54"/>
      <c r="G1023" s="53"/>
      <c r="H1023" s="53"/>
      <c r="I1023" s="53"/>
      <c r="J1023" s="53"/>
      <c r="K1023" s="53"/>
      <c r="L1023" s="54"/>
      <c r="M1023" s="110"/>
      <c r="N1023" s="110"/>
      <c r="O1023" s="105"/>
      <c r="P1023" s="112"/>
      <c r="Q1023" s="107"/>
      <c r="R1023" s="113"/>
      <c r="S1023" s="101"/>
      <c r="T1023" s="102"/>
      <c r="U1023" s="102"/>
      <c r="V1023" s="105"/>
      <c r="W1023" s="105"/>
      <c r="X1023" s="105"/>
      <c r="Y1023" s="106"/>
      <c r="Z1023" s="105"/>
      <c r="BI1023" s="105"/>
      <c r="BJ1023" s="105"/>
      <c r="BK1023" s="105"/>
      <c r="BL1023" s="105"/>
    </row>
    <row r="1024" spans="3:64">
      <c r="C1024" s="45"/>
      <c r="D1024" s="53"/>
      <c r="E1024" s="54"/>
      <c r="F1024" s="54"/>
      <c r="G1024" s="53"/>
      <c r="H1024" s="53"/>
      <c r="I1024" s="53"/>
      <c r="J1024" s="53"/>
      <c r="K1024" s="53"/>
      <c r="L1024" s="54"/>
      <c r="M1024" s="110"/>
      <c r="N1024" s="110"/>
      <c r="O1024" s="105"/>
      <c r="P1024" s="112"/>
      <c r="Q1024" s="107"/>
      <c r="R1024" s="113"/>
      <c r="S1024" s="101"/>
      <c r="T1024" s="102"/>
      <c r="U1024" s="102"/>
      <c r="V1024" s="105"/>
      <c r="W1024" s="105"/>
      <c r="X1024" s="105"/>
      <c r="Y1024" s="106"/>
      <c r="Z1024" s="105"/>
      <c r="BI1024" s="105"/>
      <c r="BJ1024" s="105"/>
      <c r="BK1024" s="105"/>
      <c r="BL1024" s="105"/>
    </row>
    <row r="1025" spans="3:64">
      <c r="C1025" s="45"/>
      <c r="D1025" s="53"/>
      <c r="E1025" s="54"/>
      <c r="F1025" s="54"/>
      <c r="G1025" s="53"/>
      <c r="H1025" s="53"/>
      <c r="I1025" s="53"/>
      <c r="J1025" s="53"/>
      <c r="K1025" s="53"/>
      <c r="L1025" s="54"/>
      <c r="M1025" s="110"/>
      <c r="N1025" s="110"/>
      <c r="O1025" s="105"/>
      <c r="P1025" s="112"/>
      <c r="Q1025" s="107"/>
      <c r="R1025" s="113"/>
      <c r="S1025" s="101"/>
      <c r="T1025" s="102"/>
      <c r="U1025" s="102"/>
      <c r="V1025" s="105"/>
      <c r="W1025" s="105"/>
      <c r="X1025" s="105"/>
      <c r="Y1025" s="106"/>
      <c r="Z1025" s="105"/>
      <c r="BI1025" s="105"/>
      <c r="BJ1025" s="105"/>
      <c r="BK1025" s="105"/>
      <c r="BL1025" s="105"/>
    </row>
    <row r="1026" spans="3:64">
      <c r="C1026" s="45"/>
      <c r="D1026" s="53"/>
      <c r="E1026" s="54"/>
      <c r="F1026" s="54"/>
      <c r="G1026" s="53"/>
      <c r="H1026" s="53"/>
      <c r="I1026" s="53"/>
      <c r="J1026" s="53"/>
      <c r="K1026" s="53"/>
      <c r="L1026" s="54"/>
      <c r="M1026" s="110"/>
      <c r="N1026" s="110"/>
      <c r="O1026" s="105"/>
      <c r="P1026" s="112"/>
      <c r="Q1026" s="107"/>
      <c r="R1026" s="113"/>
      <c r="S1026" s="101"/>
      <c r="T1026" s="102"/>
      <c r="U1026" s="102"/>
      <c r="V1026" s="105"/>
      <c r="W1026" s="105"/>
      <c r="X1026" s="105"/>
      <c r="Y1026" s="106"/>
      <c r="Z1026" s="105"/>
      <c r="BI1026" s="105"/>
      <c r="BJ1026" s="105"/>
      <c r="BK1026" s="105"/>
      <c r="BL1026" s="105"/>
    </row>
    <row r="1027" spans="3:64">
      <c r="C1027" s="45"/>
      <c r="D1027" s="53"/>
      <c r="E1027" s="54"/>
      <c r="F1027" s="54"/>
      <c r="G1027" s="53"/>
      <c r="H1027" s="53"/>
      <c r="I1027" s="53"/>
      <c r="J1027" s="53"/>
      <c r="K1027" s="53"/>
      <c r="L1027" s="54"/>
      <c r="M1027" s="110"/>
      <c r="N1027" s="110"/>
      <c r="O1027" s="105"/>
      <c r="P1027" s="112"/>
      <c r="Q1027" s="107"/>
      <c r="R1027" s="113"/>
      <c r="S1027" s="101"/>
      <c r="T1027" s="102"/>
      <c r="U1027" s="102"/>
      <c r="V1027" s="105"/>
      <c r="W1027" s="105"/>
      <c r="X1027" s="105"/>
      <c r="Y1027" s="106"/>
      <c r="Z1027" s="105"/>
      <c r="BI1027" s="105"/>
      <c r="BJ1027" s="105"/>
      <c r="BK1027" s="105"/>
      <c r="BL1027" s="105"/>
    </row>
    <row r="1028" spans="3:64">
      <c r="C1028" s="45"/>
      <c r="D1028" s="53"/>
      <c r="E1028" s="54"/>
      <c r="F1028" s="54"/>
      <c r="G1028" s="53"/>
      <c r="H1028" s="53"/>
      <c r="I1028" s="53"/>
      <c r="J1028" s="53"/>
      <c r="K1028" s="53"/>
      <c r="L1028" s="54"/>
      <c r="M1028" s="110"/>
      <c r="N1028" s="110"/>
      <c r="O1028" s="105"/>
      <c r="P1028" s="112"/>
      <c r="Q1028" s="107"/>
      <c r="R1028" s="113"/>
      <c r="S1028" s="101"/>
      <c r="T1028" s="102"/>
      <c r="U1028" s="102"/>
      <c r="V1028" s="105"/>
      <c r="W1028" s="105"/>
      <c r="X1028" s="105"/>
      <c r="Y1028" s="106"/>
      <c r="Z1028" s="105"/>
      <c r="BI1028" s="105"/>
      <c r="BJ1028" s="105"/>
      <c r="BK1028" s="105"/>
      <c r="BL1028" s="105"/>
    </row>
    <row r="1029" spans="3:64">
      <c r="C1029" s="45"/>
      <c r="D1029" s="53"/>
      <c r="E1029" s="54"/>
      <c r="F1029" s="54"/>
      <c r="G1029" s="53"/>
      <c r="H1029" s="53"/>
      <c r="I1029" s="53"/>
      <c r="J1029" s="53"/>
      <c r="K1029" s="53"/>
      <c r="L1029" s="54"/>
      <c r="M1029" s="110"/>
      <c r="N1029" s="110"/>
      <c r="O1029" s="105"/>
      <c r="P1029" s="112"/>
      <c r="Q1029" s="107"/>
      <c r="R1029" s="113"/>
      <c r="S1029" s="101"/>
      <c r="T1029" s="102"/>
      <c r="U1029" s="102"/>
      <c r="V1029" s="105"/>
      <c r="W1029" s="105"/>
      <c r="X1029" s="105"/>
      <c r="Y1029" s="106"/>
      <c r="Z1029" s="105"/>
      <c r="BI1029" s="105"/>
      <c r="BJ1029" s="105"/>
      <c r="BK1029" s="105"/>
      <c r="BL1029" s="105"/>
    </row>
    <row r="1030" spans="3:64">
      <c r="C1030" s="45"/>
      <c r="D1030" s="53"/>
      <c r="E1030" s="54"/>
      <c r="F1030" s="54"/>
      <c r="G1030" s="53"/>
      <c r="H1030" s="53"/>
      <c r="I1030" s="53"/>
      <c r="J1030" s="53"/>
      <c r="K1030" s="53"/>
      <c r="L1030" s="54"/>
      <c r="M1030" s="110"/>
      <c r="N1030" s="110"/>
      <c r="O1030" s="105"/>
      <c r="P1030" s="112"/>
      <c r="Q1030" s="107"/>
      <c r="R1030" s="113"/>
      <c r="S1030" s="101"/>
      <c r="T1030" s="102"/>
      <c r="U1030" s="102"/>
      <c r="V1030" s="105"/>
      <c r="W1030" s="105"/>
      <c r="X1030" s="105"/>
      <c r="Y1030" s="106"/>
      <c r="Z1030" s="105"/>
      <c r="BI1030" s="105"/>
      <c r="BJ1030" s="105"/>
      <c r="BK1030" s="105"/>
      <c r="BL1030" s="105"/>
    </row>
    <row r="1031" spans="3:64">
      <c r="C1031" s="45"/>
      <c r="D1031" s="53"/>
      <c r="E1031" s="54"/>
      <c r="F1031" s="54"/>
      <c r="G1031" s="53"/>
      <c r="H1031" s="53"/>
      <c r="I1031" s="53"/>
      <c r="J1031" s="53"/>
      <c r="K1031" s="53"/>
      <c r="L1031" s="54"/>
      <c r="M1031" s="110"/>
      <c r="N1031" s="110"/>
      <c r="O1031" s="105"/>
      <c r="P1031" s="112"/>
      <c r="Q1031" s="107"/>
      <c r="R1031" s="113"/>
      <c r="S1031" s="101"/>
      <c r="T1031" s="102"/>
      <c r="U1031" s="102"/>
      <c r="V1031" s="105"/>
      <c r="W1031" s="105"/>
      <c r="X1031" s="105"/>
      <c r="Y1031" s="106"/>
      <c r="Z1031" s="105"/>
      <c r="BI1031" s="105"/>
      <c r="BJ1031" s="105"/>
      <c r="BK1031" s="105"/>
      <c r="BL1031" s="105"/>
    </row>
    <row r="1032" spans="3:64">
      <c r="C1032" s="45"/>
      <c r="D1032" s="53"/>
      <c r="E1032" s="54"/>
      <c r="F1032" s="54"/>
      <c r="G1032" s="53"/>
      <c r="H1032" s="53"/>
      <c r="I1032" s="53"/>
      <c r="J1032" s="53"/>
      <c r="K1032" s="53"/>
      <c r="L1032" s="54"/>
      <c r="M1032" s="110"/>
      <c r="N1032" s="110"/>
      <c r="O1032" s="105"/>
      <c r="P1032" s="112"/>
      <c r="Q1032" s="107"/>
      <c r="R1032" s="113"/>
      <c r="S1032" s="101"/>
      <c r="T1032" s="102"/>
      <c r="U1032" s="102"/>
      <c r="V1032" s="105"/>
      <c r="W1032" s="105"/>
      <c r="X1032" s="105"/>
      <c r="Y1032" s="106"/>
      <c r="Z1032" s="105"/>
      <c r="BI1032" s="105"/>
      <c r="BJ1032" s="105"/>
      <c r="BK1032" s="105"/>
      <c r="BL1032" s="105"/>
    </row>
    <row r="1033" spans="3:64">
      <c r="C1033" s="45"/>
      <c r="D1033" s="53"/>
      <c r="E1033" s="54"/>
      <c r="F1033" s="54"/>
      <c r="G1033" s="53"/>
      <c r="H1033" s="53"/>
      <c r="I1033" s="53"/>
      <c r="J1033" s="53"/>
      <c r="K1033" s="53"/>
      <c r="L1033" s="54"/>
      <c r="M1033" s="110"/>
      <c r="N1033" s="110"/>
      <c r="O1033" s="105"/>
      <c r="P1033" s="112"/>
      <c r="Q1033" s="107"/>
      <c r="R1033" s="113"/>
      <c r="S1033" s="101"/>
      <c r="T1033" s="102"/>
      <c r="U1033" s="102"/>
      <c r="V1033" s="105"/>
      <c r="W1033" s="105"/>
      <c r="X1033" s="105"/>
      <c r="Y1033" s="106"/>
      <c r="Z1033" s="105"/>
      <c r="BI1033" s="105"/>
      <c r="BJ1033" s="105"/>
      <c r="BK1033" s="105"/>
      <c r="BL1033" s="105"/>
    </row>
    <row r="1034" spans="3:64">
      <c r="C1034" s="45"/>
      <c r="D1034" s="53"/>
      <c r="E1034" s="54"/>
      <c r="F1034" s="54"/>
      <c r="G1034" s="53"/>
      <c r="H1034" s="53"/>
      <c r="I1034" s="53"/>
      <c r="J1034" s="53"/>
      <c r="K1034" s="53"/>
      <c r="L1034" s="54"/>
      <c r="M1034" s="110"/>
      <c r="N1034" s="110"/>
      <c r="O1034" s="105"/>
      <c r="P1034" s="112"/>
      <c r="Q1034" s="107"/>
      <c r="R1034" s="113"/>
      <c r="S1034" s="101"/>
      <c r="T1034" s="102"/>
      <c r="U1034" s="102"/>
      <c r="V1034" s="105"/>
      <c r="W1034" s="105"/>
      <c r="X1034" s="105"/>
      <c r="Y1034" s="106"/>
      <c r="Z1034" s="105"/>
      <c r="BI1034" s="105"/>
      <c r="BJ1034" s="105"/>
      <c r="BK1034" s="105"/>
      <c r="BL1034" s="105"/>
    </row>
    <row r="1035" spans="3:64">
      <c r="C1035" s="45"/>
      <c r="D1035" s="53"/>
      <c r="E1035" s="54"/>
      <c r="F1035" s="54"/>
      <c r="G1035" s="53"/>
      <c r="H1035" s="53"/>
      <c r="I1035" s="53"/>
      <c r="J1035" s="53"/>
      <c r="K1035" s="53"/>
      <c r="L1035" s="54"/>
      <c r="M1035" s="110"/>
      <c r="N1035" s="110"/>
      <c r="O1035" s="105"/>
      <c r="P1035" s="112"/>
      <c r="Q1035" s="107"/>
      <c r="R1035" s="113"/>
      <c r="S1035" s="101"/>
      <c r="T1035" s="102"/>
      <c r="U1035" s="102"/>
      <c r="V1035" s="105"/>
      <c r="W1035" s="105"/>
      <c r="X1035" s="105"/>
      <c r="Y1035" s="106"/>
      <c r="Z1035" s="105"/>
      <c r="BI1035" s="105"/>
      <c r="BJ1035" s="105"/>
      <c r="BK1035" s="105"/>
      <c r="BL1035" s="105"/>
    </row>
    <row r="1036" spans="3:64">
      <c r="C1036" s="45"/>
      <c r="D1036" s="53"/>
      <c r="E1036" s="54"/>
      <c r="F1036" s="54"/>
      <c r="G1036" s="53"/>
      <c r="H1036" s="53"/>
      <c r="I1036" s="53"/>
      <c r="J1036" s="53"/>
      <c r="K1036" s="53"/>
      <c r="L1036" s="54"/>
      <c r="M1036" s="110"/>
      <c r="N1036" s="110"/>
      <c r="O1036" s="105"/>
      <c r="P1036" s="112"/>
      <c r="Q1036" s="107"/>
      <c r="R1036" s="113"/>
      <c r="S1036" s="101"/>
      <c r="T1036" s="102"/>
      <c r="U1036" s="102"/>
      <c r="V1036" s="105"/>
      <c r="W1036" s="105"/>
      <c r="X1036" s="105"/>
      <c r="Y1036" s="106"/>
      <c r="Z1036" s="105"/>
      <c r="BI1036" s="105"/>
      <c r="BJ1036" s="105"/>
      <c r="BK1036" s="105"/>
      <c r="BL1036" s="105"/>
    </row>
    <row r="1037" spans="3:64">
      <c r="C1037" s="45"/>
      <c r="D1037" s="53"/>
      <c r="E1037" s="54"/>
      <c r="F1037" s="54"/>
      <c r="G1037" s="53"/>
      <c r="H1037" s="53"/>
      <c r="I1037" s="53"/>
      <c r="J1037" s="53"/>
      <c r="K1037" s="53"/>
      <c r="L1037" s="54"/>
      <c r="M1037" s="110"/>
      <c r="N1037" s="110"/>
      <c r="O1037" s="105"/>
      <c r="P1037" s="112"/>
      <c r="Q1037" s="107"/>
      <c r="R1037" s="113"/>
      <c r="S1037" s="101"/>
      <c r="T1037" s="102"/>
      <c r="U1037" s="102"/>
      <c r="V1037" s="105"/>
      <c r="W1037" s="105"/>
      <c r="X1037" s="105"/>
      <c r="Y1037" s="106"/>
      <c r="Z1037" s="105"/>
      <c r="BI1037" s="105"/>
      <c r="BJ1037" s="105"/>
      <c r="BK1037" s="105"/>
      <c r="BL1037" s="105"/>
    </row>
    <row r="1038" spans="3:64">
      <c r="C1038" s="45"/>
      <c r="D1038" s="53"/>
      <c r="E1038" s="54"/>
      <c r="F1038" s="54"/>
      <c r="G1038" s="53"/>
      <c r="H1038" s="53"/>
      <c r="I1038" s="53"/>
      <c r="J1038" s="53"/>
      <c r="K1038" s="53"/>
      <c r="L1038" s="54"/>
      <c r="M1038" s="110"/>
      <c r="N1038" s="110"/>
      <c r="O1038" s="105"/>
      <c r="P1038" s="112"/>
      <c r="Q1038" s="107"/>
      <c r="R1038" s="113"/>
      <c r="S1038" s="101"/>
      <c r="T1038" s="102"/>
      <c r="U1038" s="102"/>
      <c r="V1038" s="105"/>
      <c r="W1038" s="105"/>
      <c r="X1038" s="105"/>
      <c r="Y1038" s="106"/>
      <c r="Z1038" s="105"/>
      <c r="BI1038" s="105"/>
      <c r="BJ1038" s="105"/>
      <c r="BK1038" s="105"/>
      <c r="BL1038" s="105"/>
    </row>
    <row r="1039" spans="3:64">
      <c r="C1039" s="45"/>
      <c r="D1039" s="53"/>
      <c r="E1039" s="54"/>
      <c r="F1039" s="54"/>
      <c r="G1039" s="53"/>
      <c r="H1039" s="53"/>
      <c r="I1039" s="53"/>
      <c r="J1039" s="53"/>
      <c r="K1039" s="53"/>
      <c r="L1039" s="54"/>
      <c r="M1039" s="110"/>
      <c r="N1039" s="110"/>
      <c r="O1039" s="105"/>
      <c r="P1039" s="112"/>
      <c r="Q1039" s="107"/>
      <c r="R1039" s="113"/>
      <c r="S1039" s="101"/>
      <c r="T1039" s="102"/>
      <c r="U1039" s="102"/>
      <c r="V1039" s="105"/>
      <c r="W1039" s="105"/>
      <c r="X1039" s="105"/>
      <c r="Y1039" s="106"/>
      <c r="Z1039" s="105"/>
      <c r="BI1039" s="105"/>
      <c r="BJ1039" s="105"/>
      <c r="BK1039" s="105"/>
      <c r="BL1039" s="105"/>
    </row>
    <row r="1040" spans="3:64">
      <c r="C1040" s="45"/>
      <c r="D1040" s="53"/>
      <c r="E1040" s="54"/>
      <c r="F1040" s="54"/>
      <c r="G1040" s="53"/>
      <c r="H1040" s="53"/>
      <c r="I1040" s="53"/>
      <c r="J1040" s="53"/>
      <c r="K1040" s="53"/>
      <c r="L1040" s="54"/>
      <c r="M1040" s="110"/>
      <c r="N1040" s="110"/>
      <c r="O1040" s="105"/>
      <c r="P1040" s="112"/>
      <c r="Q1040" s="107"/>
      <c r="R1040" s="113"/>
      <c r="S1040" s="101"/>
      <c r="T1040" s="102"/>
      <c r="U1040" s="102"/>
      <c r="V1040" s="105"/>
      <c r="W1040" s="105"/>
      <c r="X1040" s="105"/>
      <c r="Y1040" s="106"/>
      <c r="Z1040" s="105"/>
      <c r="BI1040" s="105"/>
      <c r="BJ1040" s="105"/>
      <c r="BK1040" s="105"/>
      <c r="BL1040" s="105"/>
    </row>
    <row r="1041" spans="3:64">
      <c r="C1041" s="45"/>
      <c r="D1041" s="53"/>
      <c r="E1041" s="54"/>
      <c r="F1041" s="54"/>
      <c r="G1041" s="53"/>
      <c r="H1041" s="53"/>
      <c r="I1041" s="53"/>
      <c r="J1041" s="53"/>
      <c r="K1041" s="53"/>
      <c r="L1041" s="54"/>
      <c r="M1041" s="110"/>
      <c r="N1041" s="110"/>
      <c r="O1041" s="105"/>
      <c r="P1041" s="112"/>
      <c r="Q1041" s="107"/>
      <c r="R1041" s="113"/>
      <c r="S1041" s="101"/>
      <c r="T1041" s="102"/>
      <c r="U1041" s="102"/>
      <c r="V1041" s="105"/>
      <c r="W1041" s="105"/>
      <c r="X1041" s="105"/>
      <c r="Y1041" s="106"/>
      <c r="Z1041" s="105"/>
      <c r="BI1041" s="105"/>
      <c r="BJ1041" s="105"/>
      <c r="BK1041" s="105"/>
      <c r="BL1041" s="105"/>
    </row>
    <row r="1042" spans="3:64">
      <c r="C1042" s="45"/>
      <c r="D1042" s="53"/>
      <c r="E1042" s="54"/>
      <c r="F1042" s="54"/>
      <c r="G1042" s="53"/>
      <c r="H1042" s="53"/>
      <c r="I1042" s="53"/>
      <c r="J1042" s="53"/>
      <c r="K1042" s="53"/>
      <c r="L1042" s="54"/>
      <c r="M1042" s="110"/>
      <c r="N1042" s="110"/>
      <c r="O1042" s="105"/>
      <c r="P1042" s="112"/>
      <c r="Q1042" s="107"/>
      <c r="R1042" s="113"/>
      <c r="S1042" s="101"/>
      <c r="T1042" s="102"/>
      <c r="U1042" s="102"/>
      <c r="V1042" s="105"/>
      <c r="W1042" s="105"/>
      <c r="X1042" s="105"/>
      <c r="Y1042" s="106"/>
      <c r="Z1042" s="105"/>
      <c r="BI1042" s="105"/>
      <c r="BJ1042" s="105"/>
      <c r="BK1042" s="105"/>
      <c r="BL1042" s="105"/>
    </row>
    <row r="1043" spans="3:64">
      <c r="C1043" s="45"/>
      <c r="D1043" s="53"/>
      <c r="E1043" s="54"/>
      <c r="F1043" s="54"/>
      <c r="G1043" s="53"/>
      <c r="H1043" s="53"/>
      <c r="I1043" s="53"/>
      <c r="J1043" s="53"/>
      <c r="K1043" s="53"/>
      <c r="L1043" s="54"/>
      <c r="M1043" s="110"/>
      <c r="N1043" s="110"/>
      <c r="O1043" s="105"/>
      <c r="P1043" s="112"/>
      <c r="Q1043" s="107"/>
      <c r="R1043" s="113"/>
      <c r="S1043" s="101"/>
      <c r="T1043" s="102"/>
      <c r="U1043" s="102"/>
      <c r="V1043" s="105"/>
      <c r="W1043" s="105"/>
      <c r="X1043" s="105"/>
      <c r="Y1043" s="106"/>
      <c r="Z1043" s="105"/>
      <c r="BI1043" s="105"/>
      <c r="BJ1043" s="105"/>
      <c r="BK1043" s="105"/>
      <c r="BL1043" s="105"/>
    </row>
    <row r="1044" spans="3:64">
      <c r="C1044" s="45"/>
      <c r="D1044" s="53"/>
      <c r="E1044" s="54"/>
      <c r="F1044" s="54"/>
      <c r="G1044" s="53"/>
      <c r="H1044" s="53"/>
      <c r="I1044" s="53"/>
      <c r="J1044" s="53"/>
      <c r="K1044" s="53"/>
      <c r="L1044" s="54"/>
      <c r="M1044" s="110"/>
      <c r="N1044" s="110"/>
      <c r="O1044" s="105"/>
      <c r="P1044" s="112"/>
      <c r="Q1044" s="107"/>
      <c r="R1044" s="113"/>
      <c r="S1044" s="101"/>
      <c r="T1044" s="102"/>
      <c r="U1044" s="102"/>
      <c r="V1044" s="105"/>
      <c r="W1044" s="105"/>
      <c r="X1044" s="105"/>
      <c r="Y1044" s="106"/>
      <c r="Z1044" s="105"/>
      <c r="BI1044" s="105"/>
      <c r="BJ1044" s="105"/>
      <c r="BK1044" s="105"/>
      <c r="BL1044" s="105"/>
    </row>
    <row r="1045" spans="3:64">
      <c r="C1045" s="45"/>
      <c r="D1045" s="53"/>
      <c r="E1045" s="54"/>
      <c r="F1045" s="54"/>
      <c r="G1045" s="53"/>
      <c r="H1045" s="53"/>
      <c r="I1045" s="53"/>
      <c r="J1045" s="53"/>
      <c r="K1045" s="53"/>
      <c r="L1045" s="54"/>
      <c r="M1045" s="110"/>
      <c r="N1045" s="110"/>
      <c r="O1045" s="105"/>
      <c r="P1045" s="112"/>
      <c r="Q1045" s="107"/>
      <c r="R1045" s="113"/>
      <c r="S1045" s="101"/>
      <c r="T1045" s="102"/>
      <c r="U1045" s="102"/>
      <c r="V1045" s="105"/>
      <c r="W1045" s="105"/>
      <c r="X1045" s="105"/>
      <c r="Y1045" s="106"/>
      <c r="Z1045" s="105"/>
      <c r="BI1045" s="105"/>
      <c r="BJ1045" s="105"/>
      <c r="BK1045" s="105"/>
      <c r="BL1045" s="105"/>
    </row>
    <row r="1046" spans="3:64">
      <c r="C1046" s="45"/>
      <c r="D1046" s="53"/>
      <c r="E1046" s="54"/>
      <c r="F1046" s="54"/>
      <c r="G1046" s="53"/>
      <c r="H1046" s="53"/>
      <c r="I1046" s="53"/>
      <c r="J1046" s="53"/>
      <c r="K1046" s="53"/>
      <c r="L1046" s="54"/>
      <c r="M1046" s="110"/>
      <c r="N1046" s="110"/>
      <c r="O1046" s="105"/>
      <c r="P1046" s="112"/>
      <c r="Q1046" s="107"/>
      <c r="R1046" s="113"/>
      <c r="S1046" s="101"/>
      <c r="T1046" s="102"/>
      <c r="U1046" s="102"/>
      <c r="V1046" s="105"/>
      <c r="W1046" s="105"/>
      <c r="X1046" s="105"/>
      <c r="Y1046" s="106"/>
      <c r="Z1046" s="105"/>
      <c r="BI1046" s="105"/>
      <c r="BJ1046" s="105"/>
      <c r="BK1046" s="105"/>
      <c r="BL1046" s="105"/>
    </row>
    <row r="1047" spans="3:64">
      <c r="C1047" s="45"/>
      <c r="D1047" s="53"/>
      <c r="E1047" s="54"/>
      <c r="F1047" s="54"/>
      <c r="G1047" s="53"/>
      <c r="H1047" s="53"/>
      <c r="I1047" s="53"/>
      <c r="J1047" s="53"/>
      <c r="K1047" s="53"/>
      <c r="L1047" s="54"/>
      <c r="M1047" s="110"/>
      <c r="N1047" s="110"/>
      <c r="O1047" s="105"/>
      <c r="P1047" s="112"/>
      <c r="Q1047" s="107"/>
      <c r="R1047" s="113"/>
      <c r="S1047" s="101"/>
      <c r="T1047" s="102"/>
      <c r="U1047" s="102"/>
      <c r="V1047" s="105"/>
      <c r="W1047" s="105"/>
      <c r="X1047" s="105"/>
      <c r="Y1047" s="106"/>
      <c r="Z1047" s="105"/>
      <c r="BI1047" s="105"/>
      <c r="BJ1047" s="105"/>
      <c r="BK1047" s="105"/>
      <c r="BL1047" s="105"/>
    </row>
    <row r="1048" spans="3:64">
      <c r="C1048" s="45"/>
      <c r="D1048" s="53"/>
      <c r="E1048" s="54"/>
      <c r="F1048" s="54"/>
      <c r="G1048" s="53"/>
      <c r="H1048" s="53"/>
      <c r="I1048" s="53"/>
      <c r="J1048" s="53"/>
      <c r="K1048" s="53"/>
      <c r="L1048" s="54"/>
      <c r="M1048" s="110"/>
      <c r="N1048" s="110"/>
      <c r="O1048" s="105"/>
      <c r="P1048" s="112"/>
      <c r="Q1048" s="107"/>
      <c r="R1048" s="113"/>
      <c r="S1048" s="101"/>
      <c r="T1048" s="102"/>
      <c r="U1048" s="102"/>
      <c r="V1048" s="105"/>
      <c r="W1048" s="105"/>
      <c r="X1048" s="105"/>
      <c r="Y1048" s="106"/>
      <c r="Z1048" s="105"/>
      <c r="BI1048" s="105"/>
      <c r="BJ1048" s="105"/>
      <c r="BK1048" s="105"/>
      <c r="BL1048" s="105"/>
    </row>
    <row r="1049" spans="3:64">
      <c r="C1049" s="45"/>
      <c r="D1049" s="53"/>
      <c r="E1049" s="54"/>
      <c r="F1049" s="54"/>
      <c r="G1049" s="53"/>
      <c r="H1049" s="53"/>
      <c r="I1049" s="53"/>
      <c r="J1049" s="53"/>
      <c r="K1049" s="53"/>
      <c r="L1049" s="54"/>
      <c r="M1049" s="110"/>
      <c r="N1049" s="110"/>
      <c r="O1049" s="105"/>
      <c r="P1049" s="112"/>
      <c r="Q1049" s="107"/>
      <c r="R1049" s="113"/>
      <c r="S1049" s="101"/>
      <c r="T1049" s="102"/>
      <c r="U1049" s="102"/>
      <c r="V1049" s="105"/>
      <c r="W1049" s="105"/>
      <c r="X1049" s="105"/>
      <c r="Y1049" s="106"/>
      <c r="Z1049" s="105"/>
      <c r="BI1049" s="105"/>
      <c r="BJ1049" s="105"/>
      <c r="BK1049" s="105"/>
      <c r="BL1049" s="105"/>
    </row>
    <row r="1050" spans="3:64">
      <c r="C1050" s="45"/>
      <c r="D1050" s="53"/>
      <c r="E1050" s="54"/>
      <c r="F1050" s="54"/>
      <c r="G1050" s="53"/>
      <c r="H1050" s="53"/>
      <c r="I1050" s="53"/>
      <c r="J1050" s="53"/>
      <c r="K1050" s="53"/>
      <c r="L1050" s="54"/>
      <c r="M1050" s="110"/>
      <c r="N1050" s="110"/>
      <c r="O1050" s="105"/>
      <c r="P1050" s="112"/>
      <c r="Q1050" s="107"/>
      <c r="R1050" s="113"/>
      <c r="S1050" s="101"/>
      <c r="T1050" s="102"/>
      <c r="U1050" s="102"/>
      <c r="V1050" s="105"/>
      <c r="W1050" s="105"/>
      <c r="X1050" s="105"/>
      <c r="Y1050" s="106"/>
      <c r="Z1050" s="105"/>
      <c r="BI1050" s="105"/>
      <c r="BJ1050" s="105"/>
      <c r="BK1050" s="105"/>
      <c r="BL1050" s="105"/>
    </row>
    <row r="1051" spans="3:64">
      <c r="C1051" s="45"/>
      <c r="D1051" s="53"/>
      <c r="E1051" s="54"/>
      <c r="F1051" s="54"/>
      <c r="G1051" s="53"/>
      <c r="H1051" s="53"/>
      <c r="I1051" s="53"/>
      <c r="J1051" s="53"/>
      <c r="K1051" s="53"/>
      <c r="L1051" s="54"/>
      <c r="M1051" s="110"/>
      <c r="N1051" s="110"/>
      <c r="O1051" s="105"/>
      <c r="P1051" s="112"/>
      <c r="Q1051" s="107"/>
      <c r="R1051" s="113"/>
      <c r="S1051" s="101"/>
      <c r="T1051" s="102"/>
      <c r="U1051" s="102"/>
      <c r="V1051" s="105"/>
      <c r="W1051" s="105"/>
      <c r="X1051" s="105"/>
      <c r="Y1051" s="106"/>
      <c r="Z1051" s="105"/>
      <c r="BI1051" s="105"/>
      <c r="BJ1051" s="105"/>
      <c r="BK1051" s="105"/>
      <c r="BL1051" s="105"/>
    </row>
    <row r="1052" spans="3:64">
      <c r="C1052" s="45"/>
      <c r="D1052" s="53"/>
      <c r="E1052" s="54"/>
      <c r="F1052" s="54"/>
      <c r="G1052" s="53"/>
      <c r="H1052" s="53"/>
      <c r="I1052" s="53"/>
      <c r="J1052" s="53"/>
      <c r="K1052" s="53"/>
      <c r="L1052" s="54"/>
      <c r="M1052" s="110"/>
      <c r="N1052" s="110"/>
      <c r="O1052" s="105"/>
      <c r="P1052" s="112"/>
      <c r="Q1052" s="107"/>
      <c r="R1052" s="113"/>
      <c r="S1052" s="101"/>
      <c r="T1052" s="102"/>
      <c r="U1052" s="102"/>
      <c r="V1052" s="105"/>
      <c r="W1052" s="105"/>
      <c r="X1052" s="105"/>
      <c r="Y1052" s="106"/>
      <c r="Z1052" s="105"/>
      <c r="BI1052" s="105"/>
      <c r="BJ1052" s="105"/>
      <c r="BK1052" s="105"/>
      <c r="BL1052" s="105"/>
    </row>
    <row r="1053" spans="3:64">
      <c r="C1053" s="45"/>
      <c r="D1053" s="53"/>
      <c r="E1053" s="54"/>
      <c r="F1053" s="54"/>
      <c r="G1053" s="53"/>
      <c r="H1053" s="53"/>
      <c r="I1053" s="53"/>
      <c r="J1053" s="53"/>
      <c r="K1053" s="53"/>
      <c r="L1053" s="54"/>
      <c r="M1053" s="110"/>
      <c r="N1053" s="110"/>
      <c r="O1053" s="105"/>
      <c r="P1053" s="112"/>
      <c r="Q1053" s="107"/>
      <c r="R1053" s="113"/>
      <c r="S1053" s="101"/>
      <c r="T1053" s="102"/>
      <c r="U1053" s="102"/>
      <c r="V1053" s="105"/>
      <c r="W1053" s="105"/>
      <c r="X1053" s="105"/>
      <c r="Y1053" s="106"/>
      <c r="Z1053" s="105"/>
      <c r="BI1053" s="105"/>
      <c r="BJ1053" s="105"/>
      <c r="BK1053" s="105"/>
      <c r="BL1053" s="105"/>
    </row>
    <row r="1054" spans="3:64">
      <c r="C1054" s="45"/>
      <c r="D1054" s="53"/>
      <c r="E1054" s="54"/>
      <c r="F1054" s="54"/>
      <c r="G1054" s="53"/>
      <c r="H1054" s="53"/>
      <c r="I1054" s="53"/>
      <c r="J1054" s="53"/>
      <c r="K1054" s="53"/>
      <c r="L1054" s="54"/>
      <c r="M1054" s="110"/>
      <c r="N1054" s="110"/>
      <c r="O1054" s="105"/>
      <c r="P1054" s="112"/>
      <c r="Q1054" s="107"/>
      <c r="R1054" s="113"/>
      <c r="S1054" s="101"/>
      <c r="T1054" s="102"/>
      <c r="U1054" s="102"/>
      <c r="V1054" s="105"/>
      <c r="W1054" s="105"/>
      <c r="X1054" s="105"/>
      <c r="Y1054" s="106"/>
      <c r="Z1054" s="105"/>
      <c r="BI1054" s="105"/>
      <c r="BJ1054" s="105"/>
      <c r="BK1054" s="105"/>
      <c r="BL1054" s="105"/>
    </row>
    <row r="1055" spans="3:64">
      <c r="C1055" s="45"/>
      <c r="D1055" s="53"/>
      <c r="E1055" s="54"/>
      <c r="F1055" s="54"/>
      <c r="G1055" s="53"/>
      <c r="H1055" s="53"/>
      <c r="I1055" s="53"/>
      <c r="J1055" s="53"/>
      <c r="K1055" s="53"/>
      <c r="L1055" s="54"/>
      <c r="M1055" s="110"/>
      <c r="N1055" s="110"/>
      <c r="O1055" s="105"/>
      <c r="P1055" s="112"/>
      <c r="Q1055" s="107"/>
      <c r="R1055" s="113"/>
      <c r="S1055" s="101"/>
      <c r="T1055" s="102"/>
      <c r="U1055" s="102"/>
      <c r="V1055" s="105"/>
      <c r="W1055" s="105"/>
      <c r="X1055" s="105"/>
      <c r="Y1055" s="106"/>
      <c r="Z1055" s="105"/>
      <c r="BI1055" s="105"/>
      <c r="BJ1055" s="105"/>
      <c r="BK1055" s="105"/>
      <c r="BL1055" s="105"/>
    </row>
    <row r="1056" spans="3:64">
      <c r="C1056" s="45"/>
      <c r="D1056" s="53"/>
      <c r="E1056" s="54"/>
      <c r="F1056" s="54"/>
      <c r="G1056" s="53"/>
      <c r="H1056" s="53"/>
      <c r="I1056" s="53"/>
      <c r="J1056" s="53"/>
      <c r="K1056" s="53"/>
      <c r="L1056" s="54"/>
      <c r="M1056" s="110"/>
      <c r="N1056" s="110"/>
      <c r="O1056" s="105"/>
      <c r="P1056" s="112"/>
      <c r="Q1056" s="107"/>
      <c r="R1056" s="113"/>
      <c r="S1056" s="101"/>
      <c r="T1056" s="102"/>
      <c r="U1056" s="102"/>
      <c r="V1056" s="105"/>
      <c r="W1056" s="105"/>
      <c r="X1056" s="105"/>
      <c r="Y1056" s="106"/>
      <c r="Z1056" s="105"/>
      <c r="BI1056" s="105"/>
      <c r="BJ1056" s="105"/>
      <c r="BK1056" s="105"/>
      <c r="BL1056" s="105"/>
    </row>
    <row r="1057" spans="3:64">
      <c r="C1057" s="45"/>
      <c r="D1057" s="53"/>
      <c r="E1057" s="54"/>
      <c r="F1057" s="54"/>
      <c r="G1057" s="53"/>
      <c r="H1057" s="53"/>
      <c r="I1057" s="53"/>
      <c r="J1057" s="53"/>
      <c r="K1057" s="53"/>
      <c r="L1057" s="54"/>
      <c r="M1057" s="110"/>
      <c r="N1057" s="110"/>
      <c r="O1057" s="105"/>
      <c r="P1057" s="112"/>
      <c r="Q1057" s="107"/>
      <c r="R1057" s="113"/>
      <c r="S1057" s="101"/>
      <c r="T1057" s="102"/>
      <c r="U1057" s="102"/>
      <c r="V1057" s="105"/>
      <c r="W1057" s="105"/>
      <c r="X1057" s="105"/>
      <c r="Y1057" s="106"/>
      <c r="Z1057" s="105"/>
      <c r="BI1057" s="105"/>
      <c r="BJ1057" s="105"/>
      <c r="BK1057" s="105"/>
      <c r="BL1057" s="105"/>
    </row>
    <row r="1058" spans="3:64">
      <c r="C1058" s="45"/>
      <c r="D1058" s="53"/>
      <c r="E1058" s="54"/>
      <c r="F1058" s="54"/>
      <c r="G1058" s="53"/>
      <c r="H1058" s="53"/>
      <c r="I1058" s="53"/>
      <c r="J1058" s="53"/>
      <c r="K1058" s="53"/>
      <c r="L1058" s="54"/>
      <c r="M1058" s="110"/>
      <c r="N1058" s="110"/>
      <c r="O1058" s="105"/>
      <c r="P1058" s="112"/>
      <c r="Q1058" s="107"/>
      <c r="R1058" s="113"/>
      <c r="S1058" s="101"/>
      <c r="T1058" s="102"/>
      <c r="U1058" s="102"/>
      <c r="V1058" s="105"/>
      <c r="W1058" s="105"/>
      <c r="X1058" s="105"/>
      <c r="Y1058" s="106"/>
      <c r="Z1058" s="105"/>
      <c r="BI1058" s="105"/>
      <c r="BJ1058" s="105"/>
      <c r="BK1058" s="105"/>
      <c r="BL1058" s="105"/>
    </row>
    <row r="1059" spans="3:64">
      <c r="C1059" s="45"/>
      <c r="D1059" s="53"/>
      <c r="E1059" s="54"/>
      <c r="F1059" s="54"/>
      <c r="G1059" s="53"/>
      <c r="H1059" s="53"/>
      <c r="I1059" s="53"/>
      <c r="J1059" s="53"/>
      <c r="K1059" s="53"/>
      <c r="L1059" s="54"/>
      <c r="M1059" s="110"/>
      <c r="N1059" s="110"/>
      <c r="O1059" s="105"/>
      <c r="P1059" s="112"/>
      <c r="Q1059" s="107"/>
      <c r="R1059" s="113"/>
      <c r="S1059" s="101"/>
      <c r="T1059" s="102"/>
      <c r="U1059" s="102"/>
      <c r="V1059" s="105"/>
      <c r="W1059" s="105"/>
      <c r="X1059" s="105"/>
      <c r="Y1059" s="106"/>
      <c r="Z1059" s="105"/>
      <c r="BI1059" s="105"/>
      <c r="BJ1059" s="105"/>
      <c r="BK1059" s="105"/>
      <c r="BL1059" s="105"/>
    </row>
    <row r="1060" spans="3:64">
      <c r="C1060" s="45"/>
      <c r="D1060" s="53"/>
      <c r="E1060" s="54"/>
      <c r="F1060" s="54"/>
      <c r="G1060" s="53"/>
      <c r="H1060" s="53"/>
      <c r="I1060" s="53"/>
      <c r="J1060" s="53"/>
      <c r="K1060" s="53"/>
      <c r="L1060" s="54"/>
      <c r="M1060" s="110"/>
      <c r="N1060" s="110"/>
      <c r="O1060" s="105"/>
      <c r="P1060" s="112"/>
      <c r="Q1060" s="107"/>
      <c r="R1060" s="113"/>
      <c r="S1060" s="101"/>
      <c r="T1060" s="102"/>
      <c r="U1060" s="102"/>
      <c r="V1060" s="105"/>
      <c r="W1060" s="105"/>
      <c r="X1060" s="105"/>
      <c r="Y1060" s="106"/>
      <c r="Z1060" s="105"/>
      <c r="BI1060" s="105"/>
      <c r="BJ1060" s="105"/>
      <c r="BK1060" s="105"/>
      <c r="BL1060" s="105"/>
    </row>
    <row r="1061" spans="3:64">
      <c r="C1061" s="45"/>
      <c r="D1061" s="53"/>
      <c r="E1061" s="54"/>
      <c r="F1061" s="54"/>
      <c r="G1061" s="53"/>
      <c r="H1061" s="53"/>
      <c r="I1061" s="53"/>
      <c r="J1061" s="53"/>
      <c r="K1061" s="53"/>
      <c r="L1061" s="54"/>
      <c r="M1061" s="110"/>
      <c r="N1061" s="110"/>
      <c r="O1061" s="105"/>
      <c r="P1061" s="112"/>
      <c r="Q1061" s="107"/>
      <c r="R1061" s="113"/>
      <c r="S1061" s="101"/>
      <c r="T1061" s="102"/>
      <c r="U1061" s="102"/>
      <c r="V1061" s="105"/>
      <c r="W1061" s="105"/>
      <c r="X1061" s="105"/>
      <c r="Y1061" s="106"/>
      <c r="Z1061" s="105"/>
      <c r="BI1061" s="105"/>
      <c r="BJ1061" s="105"/>
      <c r="BK1061" s="105"/>
      <c r="BL1061" s="105"/>
    </row>
    <row r="1062" spans="3:64">
      <c r="C1062" s="45"/>
      <c r="D1062" s="53"/>
      <c r="E1062" s="54"/>
      <c r="F1062" s="54"/>
      <c r="G1062" s="53"/>
      <c r="H1062" s="53"/>
      <c r="I1062" s="53"/>
      <c r="J1062" s="53"/>
      <c r="K1062" s="53"/>
      <c r="L1062" s="54"/>
      <c r="M1062" s="110"/>
      <c r="N1062" s="110"/>
      <c r="O1062" s="105"/>
      <c r="P1062" s="112"/>
      <c r="Q1062" s="107"/>
      <c r="R1062" s="113"/>
      <c r="S1062" s="101"/>
      <c r="T1062" s="102"/>
      <c r="U1062" s="102"/>
      <c r="V1062" s="105"/>
      <c r="W1062" s="105"/>
      <c r="X1062" s="105"/>
      <c r="Y1062" s="106"/>
      <c r="Z1062" s="105"/>
      <c r="BI1062" s="105"/>
      <c r="BJ1062" s="105"/>
      <c r="BK1062" s="105"/>
      <c r="BL1062" s="105"/>
    </row>
    <row r="1063" spans="3:64">
      <c r="C1063" s="45"/>
      <c r="D1063" s="53"/>
      <c r="E1063" s="54"/>
      <c r="F1063" s="54"/>
      <c r="G1063" s="53"/>
      <c r="H1063" s="53"/>
      <c r="I1063" s="53"/>
      <c r="J1063" s="53"/>
      <c r="K1063" s="53"/>
      <c r="L1063" s="54"/>
      <c r="M1063" s="110"/>
      <c r="N1063" s="110"/>
      <c r="O1063" s="105"/>
      <c r="P1063" s="112"/>
      <c r="Q1063" s="107"/>
      <c r="R1063" s="113"/>
      <c r="S1063" s="101"/>
      <c r="T1063" s="102"/>
      <c r="U1063" s="102"/>
      <c r="V1063" s="105"/>
      <c r="W1063" s="105"/>
      <c r="X1063" s="105"/>
      <c r="Y1063" s="106"/>
      <c r="Z1063" s="105"/>
      <c r="BI1063" s="105"/>
      <c r="BJ1063" s="105"/>
      <c r="BK1063" s="105"/>
      <c r="BL1063" s="105"/>
    </row>
    <row r="1064" spans="3:64">
      <c r="C1064" s="45"/>
      <c r="D1064" s="53"/>
      <c r="E1064" s="54"/>
      <c r="F1064" s="54"/>
      <c r="G1064" s="53"/>
      <c r="H1064" s="53"/>
      <c r="I1064" s="53"/>
      <c r="J1064" s="53"/>
      <c r="K1064" s="53"/>
      <c r="L1064" s="54"/>
      <c r="M1064" s="110"/>
      <c r="N1064" s="110"/>
      <c r="O1064" s="105"/>
      <c r="P1064" s="112"/>
      <c r="Q1064" s="107"/>
      <c r="R1064" s="113"/>
      <c r="S1064" s="101"/>
      <c r="T1064" s="102"/>
      <c r="U1064" s="102"/>
      <c r="V1064" s="105"/>
      <c r="W1064" s="105"/>
      <c r="X1064" s="105"/>
      <c r="Y1064" s="106"/>
      <c r="Z1064" s="105"/>
      <c r="BI1064" s="105"/>
      <c r="BJ1064" s="105"/>
      <c r="BK1064" s="105"/>
      <c r="BL1064" s="105"/>
    </row>
    <row r="1065" spans="3:64">
      <c r="C1065" s="45"/>
      <c r="D1065" s="53"/>
      <c r="E1065" s="54"/>
      <c r="F1065" s="54"/>
      <c r="G1065" s="53"/>
      <c r="H1065" s="53"/>
      <c r="I1065" s="53"/>
      <c r="J1065" s="53"/>
      <c r="K1065" s="53"/>
      <c r="L1065" s="54"/>
      <c r="M1065" s="110"/>
      <c r="N1065" s="110"/>
      <c r="O1065" s="105"/>
      <c r="P1065" s="112"/>
      <c r="Q1065" s="107"/>
      <c r="R1065" s="113"/>
      <c r="S1065" s="101"/>
      <c r="T1065" s="102"/>
      <c r="U1065" s="102"/>
      <c r="V1065" s="105"/>
      <c r="W1065" s="105"/>
      <c r="X1065" s="105"/>
      <c r="Y1065" s="106"/>
      <c r="Z1065" s="105"/>
      <c r="BI1065" s="105"/>
      <c r="BJ1065" s="105"/>
      <c r="BK1065" s="105"/>
      <c r="BL1065" s="105"/>
    </row>
    <row r="1066" spans="3:64">
      <c r="C1066" s="45"/>
      <c r="D1066" s="53"/>
      <c r="E1066" s="54"/>
      <c r="F1066" s="54"/>
      <c r="G1066" s="53"/>
      <c r="H1066" s="53"/>
      <c r="I1066" s="53"/>
      <c r="J1066" s="53"/>
      <c r="K1066" s="53"/>
      <c r="L1066" s="54"/>
      <c r="M1066" s="110"/>
      <c r="N1066" s="110"/>
      <c r="O1066" s="105"/>
      <c r="P1066" s="112"/>
      <c r="Q1066" s="107"/>
      <c r="R1066" s="113"/>
      <c r="S1066" s="101"/>
      <c r="T1066" s="102"/>
      <c r="U1066" s="102"/>
      <c r="V1066" s="105"/>
      <c r="W1066" s="105"/>
      <c r="X1066" s="105"/>
      <c r="Y1066" s="106"/>
      <c r="Z1066" s="105"/>
      <c r="BI1066" s="105"/>
      <c r="BJ1066" s="105"/>
      <c r="BK1066" s="105"/>
      <c r="BL1066" s="105"/>
    </row>
    <row r="1067" spans="3:64">
      <c r="C1067" s="45"/>
      <c r="D1067" s="53"/>
      <c r="E1067" s="54"/>
      <c r="F1067" s="54"/>
      <c r="G1067" s="53"/>
      <c r="H1067" s="53"/>
      <c r="I1067" s="53"/>
      <c r="J1067" s="53"/>
      <c r="K1067" s="53"/>
      <c r="L1067" s="54"/>
      <c r="M1067" s="110"/>
      <c r="N1067" s="110"/>
      <c r="O1067" s="105"/>
      <c r="P1067" s="112"/>
      <c r="Q1067" s="107"/>
      <c r="R1067" s="113"/>
      <c r="S1067" s="101"/>
      <c r="T1067" s="102"/>
      <c r="U1067" s="102"/>
      <c r="V1067" s="105"/>
      <c r="W1067" s="105"/>
      <c r="X1067" s="105"/>
      <c r="Y1067" s="106"/>
      <c r="Z1067" s="105"/>
      <c r="BI1067" s="105"/>
      <c r="BJ1067" s="105"/>
      <c r="BK1067" s="105"/>
      <c r="BL1067" s="105"/>
    </row>
    <row r="1068" spans="3:64">
      <c r="C1068" s="45"/>
      <c r="D1068" s="53"/>
      <c r="E1068" s="54"/>
      <c r="F1068" s="54"/>
      <c r="G1068" s="53"/>
      <c r="H1068" s="53"/>
      <c r="I1068" s="53"/>
      <c r="J1068" s="53"/>
      <c r="K1068" s="53"/>
      <c r="L1068" s="54"/>
      <c r="M1068" s="110"/>
      <c r="N1068" s="110"/>
      <c r="O1068" s="105"/>
      <c r="P1068" s="112"/>
      <c r="Q1068" s="107"/>
      <c r="R1068" s="113"/>
      <c r="S1068" s="101"/>
      <c r="T1068" s="102"/>
      <c r="U1068" s="102"/>
      <c r="V1068" s="105"/>
      <c r="W1068" s="105"/>
      <c r="X1068" s="105"/>
      <c r="Y1068" s="106"/>
      <c r="Z1068" s="105"/>
      <c r="BI1068" s="105"/>
      <c r="BJ1068" s="105"/>
      <c r="BK1068" s="105"/>
      <c r="BL1068" s="105"/>
    </row>
    <row r="1069" spans="3:64">
      <c r="C1069" s="45"/>
      <c r="D1069" s="53"/>
      <c r="E1069" s="54"/>
      <c r="F1069" s="54"/>
      <c r="G1069" s="53"/>
      <c r="H1069" s="53"/>
      <c r="I1069" s="53"/>
      <c r="J1069" s="53"/>
      <c r="K1069" s="53"/>
      <c r="L1069" s="54"/>
      <c r="M1069" s="110"/>
      <c r="N1069" s="110"/>
      <c r="O1069" s="105"/>
      <c r="P1069" s="112"/>
      <c r="Q1069" s="107"/>
      <c r="R1069" s="113"/>
      <c r="S1069" s="101"/>
      <c r="T1069" s="102"/>
      <c r="U1069" s="102"/>
      <c r="V1069" s="105"/>
      <c r="W1069" s="105"/>
      <c r="X1069" s="105"/>
      <c r="Y1069" s="106"/>
      <c r="Z1069" s="105"/>
      <c r="BI1069" s="105"/>
      <c r="BJ1069" s="105"/>
      <c r="BK1069" s="105"/>
      <c r="BL1069" s="105"/>
    </row>
    <row r="1070" spans="3:64">
      <c r="C1070" s="45"/>
      <c r="D1070" s="53"/>
      <c r="E1070" s="54"/>
      <c r="F1070" s="54"/>
      <c r="G1070" s="53"/>
      <c r="H1070" s="53"/>
      <c r="I1070" s="53"/>
      <c r="J1070" s="53"/>
      <c r="K1070" s="53"/>
      <c r="L1070" s="54"/>
      <c r="M1070" s="110"/>
      <c r="N1070" s="110"/>
      <c r="O1070" s="105"/>
      <c r="P1070" s="112"/>
      <c r="Q1070" s="107"/>
      <c r="R1070" s="113"/>
      <c r="S1070" s="101"/>
      <c r="T1070" s="102"/>
      <c r="U1070" s="102"/>
      <c r="V1070" s="105"/>
      <c r="W1070" s="105"/>
      <c r="X1070" s="105"/>
      <c r="Y1070" s="106"/>
      <c r="Z1070" s="105"/>
      <c r="BI1070" s="105"/>
      <c r="BJ1070" s="105"/>
      <c r="BK1070" s="105"/>
      <c r="BL1070" s="105"/>
    </row>
    <row r="1071" spans="3:64">
      <c r="C1071" s="45"/>
      <c r="D1071" s="53"/>
      <c r="E1071" s="54"/>
      <c r="F1071" s="54"/>
      <c r="G1071" s="53"/>
      <c r="H1071" s="53"/>
      <c r="I1071" s="53"/>
      <c r="J1071" s="53"/>
      <c r="K1071" s="53"/>
      <c r="L1071" s="54"/>
      <c r="M1071" s="110"/>
      <c r="N1071" s="110"/>
      <c r="O1071" s="105"/>
      <c r="P1071" s="112"/>
      <c r="Q1071" s="107"/>
      <c r="R1071" s="113"/>
      <c r="S1071" s="101"/>
      <c r="T1071" s="102"/>
      <c r="U1071" s="102"/>
      <c r="V1071" s="105"/>
      <c r="W1071" s="105"/>
      <c r="X1071" s="105"/>
      <c r="Y1071" s="106"/>
      <c r="Z1071" s="105"/>
      <c r="BI1071" s="105"/>
      <c r="BJ1071" s="105"/>
      <c r="BK1071" s="105"/>
      <c r="BL1071" s="105"/>
    </row>
    <row r="1072" spans="3:64">
      <c r="C1072" s="45"/>
      <c r="D1072" s="53"/>
      <c r="E1072" s="54"/>
      <c r="F1072" s="54"/>
      <c r="G1072" s="53"/>
      <c r="H1072" s="53"/>
      <c r="I1072" s="53"/>
      <c r="J1072" s="53"/>
      <c r="K1072" s="53"/>
      <c r="L1072" s="54"/>
      <c r="M1072" s="110"/>
      <c r="N1072" s="110"/>
      <c r="O1072" s="105"/>
      <c r="P1072" s="112"/>
      <c r="Q1072" s="107"/>
      <c r="R1072" s="113"/>
      <c r="S1072" s="101"/>
      <c r="T1072" s="102"/>
      <c r="U1072" s="102"/>
      <c r="V1072" s="105"/>
      <c r="W1072" s="105"/>
      <c r="X1072" s="105"/>
      <c r="Y1072" s="106"/>
      <c r="Z1072" s="105"/>
      <c r="BI1072" s="105"/>
      <c r="BJ1072" s="105"/>
      <c r="BK1072" s="105"/>
      <c r="BL1072" s="105"/>
    </row>
    <row r="1073" spans="3:64">
      <c r="C1073" s="45"/>
      <c r="D1073" s="53"/>
      <c r="E1073" s="54"/>
      <c r="F1073" s="54"/>
      <c r="G1073" s="53"/>
      <c r="H1073" s="53"/>
      <c r="I1073" s="53"/>
      <c r="J1073" s="53"/>
      <c r="K1073" s="53"/>
      <c r="L1073" s="54"/>
      <c r="M1073" s="110"/>
      <c r="N1073" s="110"/>
      <c r="O1073" s="105"/>
      <c r="P1073" s="112"/>
      <c r="Q1073" s="107"/>
      <c r="R1073" s="113"/>
      <c r="S1073" s="101"/>
      <c r="T1073" s="102"/>
      <c r="U1073" s="102"/>
      <c r="V1073" s="105"/>
      <c r="W1073" s="105"/>
      <c r="X1073" s="105"/>
      <c r="Y1073" s="106"/>
      <c r="Z1073" s="105"/>
      <c r="BI1073" s="105"/>
      <c r="BJ1073" s="105"/>
      <c r="BK1073" s="105"/>
      <c r="BL1073" s="105"/>
    </row>
    <row r="1074" spans="3:64">
      <c r="C1074" s="45"/>
      <c r="D1074" s="53"/>
      <c r="E1074" s="54"/>
      <c r="F1074" s="54"/>
      <c r="G1074" s="53"/>
      <c r="H1074" s="53"/>
      <c r="I1074" s="53"/>
      <c r="J1074" s="53"/>
      <c r="K1074" s="53"/>
      <c r="L1074" s="54"/>
      <c r="M1074" s="110"/>
      <c r="N1074" s="110"/>
      <c r="O1074" s="105"/>
      <c r="P1074" s="112"/>
      <c r="Q1074" s="107"/>
      <c r="R1074" s="113"/>
      <c r="S1074" s="101"/>
      <c r="T1074" s="102"/>
      <c r="U1074" s="102"/>
      <c r="V1074" s="105"/>
      <c r="W1074" s="105"/>
      <c r="X1074" s="105"/>
      <c r="Y1074" s="106"/>
      <c r="Z1074" s="105"/>
      <c r="BI1074" s="105"/>
      <c r="BJ1074" s="105"/>
      <c r="BK1074" s="105"/>
      <c r="BL1074" s="105"/>
    </row>
    <row r="1075" spans="3:64">
      <c r="C1075" s="45"/>
      <c r="D1075" s="53"/>
      <c r="E1075" s="54"/>
      <c r="F1075" s="54"/>
      <c r="G1075" s="53"/>
      <c r="H1075" s="53"/>
      <c r="I1075" s="53"/>
      <c r="J1075" s="53"/>
      <c r="K1075" s="53"/>
      <c r="L1075" s="54"/>
      <c r="M1075" s="110"/>
      <c r="N1075" s="110"/>
      <c r="O1075" s="105"/>
      <c r="P1075" s="112"/>
      <c r="Q1075" s="107"/>
      <c r="R1075" s="113"/>
      <c r="S1075" s="101"/>
      <c r="T1075" s="102"/>
      <c r="U1075" s="102"/>
      <c r="V1075" s="105"/>
      <c r="W1075" s="105"/>
      <c r="X1075" s="105"/>
      <c r="Y1075" s="106"/>
      <c r="Z1075" s="105"/>
      <c r="BI1075" s="105"/>
      <c r="BJ1075" s="105"/>
      <c r="BK1075" s="105"/>
      <c r="BL1075" s="105"/>
    </row>
    <row r="1076" spans="3:64">
      <c r="C1076" s="45"/>
      <c r="D1076" s="53"/>
      <c r="E1076" s="54"/>
      <c r="F1076" s="54"/>
      <c r="G1076" s="53"/>
      <c r="H1076" s="53"/>
      <c r="I1076" s="53"/>
      <c r="J1076" s="53"/>
      <c r="K1076" s="53"/>
      <c r="L1076" s="54"/>
      <c r="M1076" s="110"/>
      <c r="N1076" s="110"/>
      <c r="O1076" s="105"/>
      <c r="P1076" s="112"/>
      <c r="Q1076" s="107"/>
      <c r="R1076" s="113"/>
      <c r="S1076" s="101"/>
      <c r="T1076" s="102"/>
      <c r="U1076" s="102"/>
      <c r="V1076" s="105"/>
      <c r="W1076" s="105"/>
      <c r="X1076" s="105"/>
      <c r="Y1076" s="106"/>
      <c r="Z1076" s="105"/>
      <c r="BI1076" s="105"/>
      <c r="BJ1076" s="105"/>
      <c r="BK1076" s="105"/>
      <c r="BL1076" s="105"/>
    </row>
    <row r="1077" spans="3:64">
      <c r="C1077" s="45"/>
      <c r="D1077" s="53"/>
      <c r="E1077" s="54"/>
      <c r="F1077" s="54"/>
      <c r="G1077" s="53"/>
      <c r="H1077" s="53"/>
      <c r="I1077" s="53"/>
      <c r="J1077" s="53"/>
      <c r="K1077" s="53"/>
      <c r="L1077" s="54"/>
      <c r="M1077" s="110"/>
      <c r="N1077" s="110"/>
      <c r="O1077" s="105"/>
      <c r="P1077" s="112"/>
      <c r="Q1077" s="107"/>
      <c r="R1077" s="113"/>
      <c r="S1077" s="101"/>
      <c r="T1077" s="102"/>
      <c r="U1077" s="102"/>
      <c r="V1077" s="105"/>
      <c r="W1077" s="105"/>
      <c r="X1077" s="105"/>
      <c r="Y1077" s="106"/>
      <c r="Z1077" s="105"/>
      <c r="BI1077" s="105"/>
      <c r="BJ1077" s="105"/>
      <c r="BK1077" s="105"/>
      <c r="BL1077" s="105"/>
    </row>
    <row r="1078" spans="3:64">
      <c r="C1078" s="45"/>
      <c r="D1078" s="53"/>
      <c r="E1078" s="54"/>
      <c r="F1078" s="54"/>
      <c r="G1078" s="53"/>
      <c r="H1078" s="53"/>
      <c r="I1078" s="53"/>
      <c r="J1078" s="53"/>
      <c r="K1078" s="53"/>
      <c r="L1078" s="54"/>
      <c r="M1078" s="110"/>
      <c r="N1078" s="110"/>
      <c r="O1078" s="105"/>
      <c r="P1078" s="112"/>
      <c r="Q1078" s="107"/>
      <c r="R1078" s="113"/>
      <c r="S1078" s="101"/>
      <c r="T1078" s="102"/>
      <c r="U1078" s="102"/>
      <c r="V1078" s="105"/>
      <c r="W1078" s="105"/>
      <c r="X1078" s="105"/>
      <c r="Y1078" s="106"/>
      <c r="Z1078" s="105"/>
      <c r="BI1078" s="105"/>
      <c r="BJ1078" s="105"/>
      <c r="BK1078" s="105"/>
      <c r="BL1078" s="105"/>
    </row>
    <row r="1079" spans="3:64">
      <c r="C1079" s="45"/>
      <c r="D1079" s="53"/>
      <c r="E1079" s="54"/>
      <c r="F1079" s="54"/>
      <c r="G1079" s="53"/>
      <c r="H1079" s="53"/>
      <c r="I1079" s="53"/>
      <c r="J1079" s="53"/>
      <c r="K1079" s="53"/>
      <c r="L1079" s="54"/>
      <c r="M1079" s="110"/>
      <c r="N1079" s="110"/>
      <c r="O1079" s="105"/>
      <c r="P1079" s="112"/>
      <c r="Q1079" s="107"/>
      <c r="R1079" s="113"/>
      <c r="S1079" s="101"/>
      <c r="T1079" s="102"/>
      <c r="U1079" s="102"/>
      <c r="V1079" s="105"/>
      <c r="W1079" s="105"/>
      <c r="X1079" s="105"/>
      <c r="Y1079" s="106"/>
      <c r="Z1079" s="105"/>
      <c r="BI1079" s="105"/>
      <c r="BJ1079" s="105"/>
      <c r="BK1079" s="105"/>
      <c r="BL1079" s="105"/>
    </row>
    <row r="1080" spans="3:64">
      <c r="C1080" s="45"/>
      <c r="D1080" s="53"/>
      <c r="E1080" s="54"/>
      <c r="F1080" s="54"/>
      <c r="G1080" s="53"/>
      <c r="H1080" s="53"/>
      <c r="I1080" s="53"/>
      <c r="J1080" s="53"/>
      <c r="K1080" s="53"/>
      <c r="L1080" s="54"/>
      <c r="M1080" s="110"/>
      <c r="N1080" s="110"/>
      <c r="O1080" s="105"/>
      <c r="P1080" s="112"/>
      <c r="Q1080" s="107"/>
      <c r="R1080" s="113"/>
      <c r="S1080" s="101"/>
      <c r="T1080" s="102"/>
      <c r="U1080" s="102"/>
      <c r="V1080" s="105"/>
      <c r="W1080" s="105"/>
      <c r="X1080" s="105"/>
      <c r="Y1080" s="106"/>
      <c r="Z1080" s="105"/>
      <c r="BI1080" s="105"/>
      <c r="BJ1080" s="105"/>
      <c r="BK1080" s="105"/>
      <c r="BL1080" s="105"/>
    </row>
    <row r="1081" spans="3:64">
      <c r="C1081" s="45"/>
      <c r="D1081" s="53"/>
      <c r="E1081" s="54"/>
      <c r="F1081" s="54"/>
      <c r="G1081" s="53"/>
      <c r="H1081" s="53"/>
      <c r="I1081" s="53"/>
      <c r="J1081" s="53"/>
      <c r="K1081" s="53"/>
      <c r="L1081" s="54"/>
      <c r="M1081" s="110"/>
      <c r="N1081" s="110"/>
      <c r="O1081" s="105"/>
      <c r="P1081" s="112"/>
      <c r="Q1081" s="107"/>
      <c r="R1081" s="113"/>
      <c r="S1081" s="101"/>
      <c r="T1081" s="102"/>
      <c r="U1081" s="102"/>
      <c r="V1081" s="105"/>
      <c r="W1081" s="105"/>
      <c r="X1081" s="105"/>
      <c r="Y1081" s="106"/>
      <c r="Z1081" s="105"/>
      <c r="BI1081" s="105"/>
      <c r="BJ1081" s="105"/>
      <c r="BK1081" s="105"/>
      <c r="BL1081" s="105"/>
    </row>
    <row r="1082" spans="3:64">
      <c r="C1082" s="45"/>
      <c r="D1082" s="53"/>
      <c r="E1082" s="54"/>
      <c r="F1082" s="54"/>
      <c r="G1082" s="53"/>
      <c r="H1082" s="53"/>
      <c r="I1082" s="53"/>
      <c r="J1082" s="53"/>
      <c r="K1082" s="53"/>
      <c r="L1082" s="54"/>
      <c r="M1082" s="110"/>
      <c r="N1082" s="110"/>
      <c r="O1082" s="105"/>
      <c r="P1082" s="112"/>
      <c r="Q1082" s="107"/>
      <c r="R1082" s="113"/>
      <c r="S1082" s="101"/>
      <c r="T1082" s="102"/>
      <c r="U1082" s="102"/>
      <c r="V1082" s="105"/>
      <c r="W1082" s="105"/>
      <c r="X1082" s="105"/>
      <c r="Y1082" s="106"/>
      <c r="Z1082" s="105"/>
      <c r="BI1082" s="105"/>
      <c r="BJ1082" s="105"/>
      <c r="BK1082" s="105"/>
      <c r="BL1082" s="105"/>
    </row>
    <row r="1083" spans="3:64">
      <c r="C1083" s="45"/>
      <c r="D1083" s="53"/>
      <c r="E1083" s="54"/>
      <c r="F1083" s="54"/>
      <c r="G1083" s="53"/>
      <c r="H1083" s="53"/>
      <c r="I1083" s="53"/>
      <c r="J1083" s="53"/>
      <c r="K1083" s="53"/>
      <c r="L1083" s="54"/>
      <c r="M1083" s="110"/>
      <c r="N1083" s="110"/>
      <c r="O1083" s="105"/>
      <c r="P1083" s="112"/>
      <c r="Q1083" s="107"/>
      <c r="R1083" s="113"/>
      <c r="S1083" s="101"/>
      <c r="T1083" s="102"/>
      <c r="U1083" s="102"/>
      <c r="V1083" s="105"/>
      <c r="W1083" s="105"/>
      <c r="X1083" s="105"/>
      <c r="Y1083" s="106"/>
      <c r="Z1083" s="105"/>
      <c r="BI1083" s="105"/>
      <c r="BJ1083" s="105"/>
      <c r="BK1083" s="105"/>
      <c r="BL1083" s="105"/>
    </row>
    <row r="1084" spans="3:64">
      <c r="C1084" s="45"/>
      <c r="D1084" s="53"/>
      <c r="E1084" s="54"/>
      <c r="F1084" s="54"/>
      <c r="G1084" s="53"/>
      <c r="H1084" s="53"/>
      <c r="I1084" s="53"/>
      <c r="J1084" s="53"/>
      <c r="K1084" s="53"/>
      <c r="L1084" s="54"/>
      <c r="M1084" s="110"/>
      <c r="N1084" s="110"/>
      <c r="O1084" s="105"/>
      <c r="P1084" s="112"/>
      <c r="Q1084" s="107"/>
      <c r="R1084" s="113"/>
      <c r="S1084" s="101"/>
      <c r="T1084" s="102"/>
      <c r="U1084" s="102"/>
      <c r="V1084" s="105"/>
      <c r="W1084" s="105"/>
      <c r="X1084" s="105"/>
      <c r="Y1084" s="106"/>
      <c r="Z1084" s="105"/>
      <c r="BI1084" s="105"/>
      <c r="BJ1084" s="105"/>
      <c r="BK1084" s="105"/>
      <c r="BL1084" s="105"/>
    </row>
    <row r="1085" spans="3:64">
      <c r="C1085" s="45"/>
      <c r="D1085" s="53"/>
      <c r="E1085" s="54"/>
      <c r="F1085" s="54"/>
      <c r="G1085" s="53"/>
      <c r="H1085" s="53"/>
      <c r="I1085" s="53"/>
      <c r="J1085" s="53"/>
      <c r="K1085" s="53"/>
      <c r="L1085" s="54"/>
      <c r="M1085" s="110"/>
      <c r="N1085" s="110"/>
      <c r="O1085" s="105"/>
      <c r="P1085" s="112"/>
      <c r="Q1085" s="107"/>
      <c r="R1085" s="113"/>
      <c r="S1085" s="101"/>
      <c r="T1085" s="102"/>
      <c r="U1085" s="102"/>
      <c r="V1085" s="105"/>
      <c r="W1085" s="105"/>
      <c r="X1085" s="105"/>
      <c r="Y1085" s="106"/>
      <c r="Z1085" s="105"/>
      <c r="BI1085" s="105"/>
      <c r="BJ1085" s="105"/>
      <c r="BK1085" s="105"/>
      <c r="BL1085" s="105"/>
    </row>
    <row r="1086" spans="3:64">
      <c r="C1086" s="45"/>
      <c r="D1086" s="53"/>
      <c r="E1086" s="54"/>
      <c r="F1086" s="54"/>
      <c r="G1086" s="53"/>
      <c r="H1086" s="53"/>
      <c r="I1086" s="53"/>
      <c r="J1086" s="53"/>
      <c r="K1086" s="53"/>
      <c r="L1086" s="54"/>
      <c r="M1086" s="110"/>
      <c r="N1086" s="110"/>
      <c r="O1086" s="105"/>
      <c r="P1086" s="112"/>
      <c r="Q1086" s="107"/>
      <c r="R1086" s="113"/>
      <c r="S1086" s="101"/>
      <c r="T1086" s="102"/>
      <c r="U1086" s="102"/>
      <c r="V1086" s="105"/>
      <c r="W1086" s="105"/>
      <c r="X1086" s="105"/>
      <c r="Y1086" s="106"/>
      <c r="Z1086" s="105"/>
      <c r="BI1086" s="105"/>
      <c r="BJ1086" s="105"/>
      <c r="BK1086" s="105"/>
      <c r="BL1086" s="105"/>
    </row>
    <row r="1087" spans="3:64">
      <c r="C1087" s="45"/>
      <c r="D1087" s="53"/>
      <c r="E1087" s="54"/>
      <c r="F1087" s="54"/>
      <c r="G1087" s="53"/>
      <c r="H1087" s="53"/>
      <c r="I1087" s="53"/>
      <c r="J1087" s="53"/>
      <c r="K1087" s="53"/>
      <c r="L1087" s="54"/>
      <c r="M1087" s="110"/>
      <c r="N1087" s="110"/>
      <c r="O1087" s="105"/>
      <c r="P1087" s="112"/>
      <c r="Q1087" s="107"/>
      <c r="R1087" s="113"/>
      <c r="S1087" s="101"/>
      <c r="T1087" s="102"/>
      <c r="U1087" s="102"/>
      <c r="V1087" s="105"/>
      <c r="W1087" s="105"/>
      <c r="X1087" s="105"/>
      <c r="Y1087" s="106"/>
      <c r="Z1087" s="105"/>
      <c r="BI1087" s="105"/>
      <c r="BJ1087" s="105"/>
      <c r="BK1087" s="105"/>
      <c r="BL1087" s="105"/>
    </row>
    <row r="1088" spans="3:64">
      <c r="C1088" s="45"/>
      <c r="D1088" s="53"/>
      <c r="E1088" s="54"/>
      <c r="F1088" s="54"/>
      <c r="G1088" s="53"/>
      <c r="H1088" s="53"/>
      <c r="I1088" s="53"/>
      <c r="J1088" s="53"/>
      <c r="K1088" s="53"/>
      <c r="L1088" s="54"/>
      <c r="M1088" s="110"/>
      <c r="N1088" s="110"/>
      <c r="O1088" s="105"/>
      <c r="P1088" s="112"/>
      <c r="Q1088" s="107"/>
      <c r="R1088" s="113"/>
      <c r="S1088" s="101"/>
      <c r="T1088" s="102"/>
      <c r="U1088" s="102"/>
      <c r="V1088" s="105"/>
      <c r="W1088" s="105"/>
      <c r="X1088" s="105"/>
      <c r="Y1088" s="106"/>
      <c r="Z1088" s="105"/>
      <c r="BI1088" s="105"/>
      <c r="BJ1088" s="105"/>
      <c r="BK1088" s="105"/>
      <c r="BL1088" s="105"/>
    </row>
    <row r="1089" spans="3:64">
      <c r="C1089" s="45"/>
      <c r="D1089" s="53"/>
      <c r="E1089" s="54"/>
      <c r="F1089" s="54"/>
      <c r="G1089" s="53"/>
      <c r="H1089" s="53"/>
      <c r="I1089" s="53"/>
      <c r="J1089" s="53"/>
      <c r="K1089" s="53"/>
      <c r="L1089" s="54"/>
      <c r="M1089" s="110"/>
      <c r="N1089" s="110"/>
      <c r="O1089" s="105"/>
      <c r="P1089" s="112"/>
      <c r="Q1089" s="107"/>
      <c r="R1089" s="113"/>
      <c r="S1089" s="101"/>
      <c r="T1089" s="102"/>
      <c r="U1089" s="102"/>
      <c r="V1089" s="105"/>
      <c r="W1089" s="105"/>
      <c r="X1089" s="105"/>
      <c r="Y1089" s="106"/>
      <c r="Z1089" s="105"/>
      <c r="BI1089" s="105"/>
      <c r="BJ1089" s="105"/>
      <c r="BK1089" s="105"/>
      <c r="BL1089" s="105"/>
    </row>
    <row r="1090" spans="3:64">
      <c r="C1090" s="45"/>
      <c r="D1090" s="53"/>
      <c r="E1090" s="54"/>
      <c r="F1090" s="54"/>
      <c r="G1090" s="53"/>
      <c r="H1090" s="53"/>
      <c r="I1090" s="53"/>
      <c r="J1090" s="53"/>
      <c r="K1090" s="53"/>
      <c r="L1090" s="54"/>
      <c r="M1090" s="110"/>
      <c r="N1090" s="110"/>
      <c r="O1090" s="105"/>
      <c r="P1090" s="112"/>
      <c r="Q1090" s="107"/>
      <c r="R1090" s="113"/>
      <c r="S1090" s="101"/>
      <c r="T1090" s="102"/>
      <c r="U1090" s="102"/>
      <c r="V1090" s="105"/>
      <c r="W1090" s="105"/>
      <c r="X1090" s="105"/>
      <c r="Y1090" s="106"/>
      <c r="Z1090" s="105"/>
      <c r="BI1090" s="105"/>
      <c r="BJ1090" s="105"/>
      <c r="BK1090" s="105"/>
      <c r="BL1090" s="105"/>
    </row>
    <row r="1091" spans="3:64">
      <c r="C1091" s="45"/>
      <c r="D1091" s="53"/>
      <c r="E1091" s="54"/>
      <c r="F1091" s="54"/>
      <c r="G1091" s="53"/>
      <c r="H1091" s="53"/>
      <c r="I1091" s="53"/>
      <c r="J1091" s="53"/>
      <c r="K1091" s="53"/>
      <c r="L1091" s="54"/>
      <c r="M1091" s="110"/>
      <c r="N1091" s="110"/>
      <c r="O1091" s="105"/>
      <c r="P1091" s="112"/>
      <c r="Q1091" s="107"/>
      <c r="R1091" s="113"/>
      <c r="S1091" s="101"/>
      <c r="T1091" s="102"/>
      <c r="U1091" s="102"/>
      <c r="V1091" s="105"/>
      <c r="W1091" s="105"/>
      <c r="X1091" s="105"/>
      <c r="Y1091" s="106"/>
      <c r="Z1091" s="105"/>
      <c r="BI1091" s="105"/>
      <c r="BJ1091" s="105"/>
      <c r="BK1091" s="105"/>
      <c r="BL1091" s="105"/>
    </row>
    <row r="1092" spans="3:64">
      <c r="C1092" s="45"/>
      <c r="D1092" s="53"/>
      <c r="E1092" s="54"/>
      <c r="F1092" s="54"/>
      <c r="G1092" s="53"/>
      <c r="H1092" s="53"/>
      <c r="I1092" s="53"/>
      <c r="J1092" s="53"/>
      <c r="K1092" s="53"/>
      <c r="L1092" s="54"/>
      <c r="M1092" s="110"/>
      <c r="N1092" s="110"/>
      <c r="O1092" s="105"/>
      <c r="P1092" s="112"/>
      <c r="Q1092" s="107"/>
      <c r="R1092" s="113"/>
      <c r="S1092" s="101"/>
      <c r="T1092" s="102"/>
      <c r="U1092" s="102"/>
      <c r="V1092" s="105"/>
      <c r="W1092" s="105"/>
      <c r="X1092" s="105"/>
      <c r="Y1092" s="106"/>
      <c r="Z1092" s="105"/>
      <c r="BI1092" s="105"/>
      <c r="BJ1092" s="105"/>
      <c r="BK1092" s="105"/>
      <c r="BL1092" s="105"/>
    </row>
    <row r="1093" spans="3:64">
      <c r="C1093" s="45"/>
      <c r="D1093" s="53"/>
      <c r="E1093" s="54"/>
      <c r="F1093" s="54"/>
      <c r="G1093" s="53"/>
      <c r="H1093" s="53"/>
      <c r="I1093" s="53"/>
      <c r="J1093" s="53"/>
      <c r="K1093" s="53"/>
      <c r="L1093" s="54"/>
      <c r="M1093" s="110"/>
      <c r="N1093" s="110"/>
      <c r="O1093" s="105"/>
      <c r="P1093" s="112"/>
      <c r="Q1093" s="107"/>
      <c r="R1093" s="113"/>
      <c r="S1093" s="101"/>
      <c r="T1093" s="102"/>
      <c r="U1093" s="102"/>
      <c r="V1093" s="105"/>
      <c r="W1093" s="105"/>
      <c r="X1093" s="105"/>
      <c r="Y1093" s="106"/>
      <c r="Z1093" s="105"/>
      <c r="BI1093" s="105"/>
      <c r="BJ1093" s="105"/>
      <c r="BK1093" s="105"/>
      <c r="BL1093" s="105"/>
    </row>
    <row r="1094" spans="3:64">
      <c r="C1094" s="45"/>
      <c r="D1094" s="53"/>
      <c r="E1094" s="54"/>
      <c r="F1094" s="54"/>
      <c r="G1094" s="53"/>
      <c r="H1094" s="53"/>
      <c r="I1094" s="53"/>
      <c r="J1094" s="53"/>
      <c r="K1094" s="53"/>
      <c r="L1094" s="54"/>
      <c r="M1094" s="110"/>
      <c r="N1094" s="110"/>
      <c r="O1094" s="105"/>
      <c r="P1094" s="112"/>
      <c r="Q1094" s="107"/>
      <c r="R1094" s="113"/>
      <c r="S1094" s="101"/>
      <c r="T1094" s="102"/>
      <c r="U1094" s="102"/>
      <c r="V1094" s="105"/>
      <c r="W1094" s="105"/>
      <c r="X1094" s="105"/>
      <c r="Y1094" s="106"/>
      <c r="Z1094" s="105"/>
      <c r="BI1094" s="105"/>
      <c r="BJ1094" s="105"/>
      <c r="BK1094" s="105"/>
      <c r="BL1094" s="105"/>
    </row>
    <row r="1095" spans="3:64">
      <c r="C1095" s="45"/>
      <c r="D1095" s="53"/>
      <c r="E1095" s="54"/>
      <c r="F1095" s="54"/>
      <c r="G1095" s="53"/>
      <c r="H1095" s="53"/>
      <c r="I1095" s="53"/>
      <c r="J1095" s="53"/>
      <c r="K1095" s="53"/>
      <c r="L1095" s="54"/>
      <c r="M1095" s="110"/>
      <c r="N1095" s="110"/>
      <c r="O1095" s="105"/>
      <c r="P1095" s="112"/>
      <c r="Q1095" s="107"/>
      <c r="R1095" s="113"/>
      <c r="S1095" s="101"/>
      <c r="T1095" s="102"/>
      <c r="U1095" s="102"/>
      <c r="V1095" s="105"/>
      <c r="W1095" s="105"/>
      <c r="X1095" s="105"/>
      <c r="Y1095" s="106"/>
      <c r="Z1095" s="105"/>
      <c r="BI1095" s="105"/>
      <c r="BJ1095" s="105"/>
      <c r="BK1095" s="105"/>
      <c r="BL1095" s="105"/>
    </row>
    <row r="1096" spans="3:64">
      <c r="C1096" s="45"/>
      <c r="D1096" s="53"/>
      <c r="E1096" s="54"/>
      <c r="F1096" s="54"/>
      <c r="G1096" s="53"/>
      <c r="H1096" s="53"/>
      <c r="I1096" s="53"/>
      <c r="J1096" s="53"/>
      <c r="K1096" s="53"/>
      <c r="L1096" s="54"/>
      <c r="M1096" s="110"/>
      <c r="N1096" s="110"/>
      <c r="O1096" s="105"/>
      <c r="P1096" s="112"/>
      <c r="Q1096" s="107"/>
      <c r="R1096" s="113"/>
      <c r="S1096" s="101"/>
      <c r="T1096" s="102"/>
      <c r="U1096" s="102"/>
      <c r="V1096" s="105"/>
      <c r="W1096" s="105"/>
      <c r="X1096" s="105"/>
      <c r="Y1096" s="106"/>
      <c r="Z1096" s="105"/>
      <c r="BI1096" s="105"/>
      <c r="BJ1096" s="105"/>
      <c r="BK1096" s="105"/>
      <c r="BL1096" s="105"/>
    </row>
    <row r="1097" spans="3:64">
      <c r="C1097" s="45"/>
      <c r="D1097" s="53"/>
      <c r="E1097" s="54"/>
      <c r="F1097" s="54"/>
      <c r="G1097" s="53"/>
      <c r="H1097" s="53"/>
      <c r="I1097" s="53"/>
      <c r="J1097" s="53"/>
      <c r="K1097" s="53"/>
      <c r="L1097" s="54"/>
      <c r="M1097" s="110"/>
      <c r="N1097" s="110"/>
      <c r="O1097" s="105"/>
      <c r="P1097" s="112"/>
      <c r="Q1097" s="107"/>
      <c r="R1097" s="113"/>
      <c r="S1097" s="101"/>
      <c r="T1097" s="102"/>
      <c r="U1097" s="102"/>
      <c r="V1097" s="105"/>
      <c r="W1097" s="105"/>
      <c r="X1097" s="105"/>
      <c r="Y1097" s="106"/>
      <c r="Z1097" s="105"/>
      <c r="BI1097" s="105"/>
      <c r="BJ1097" s="105"/>
      <c r="BK1097" s="105"/>
      <c r="BL1097" s="105"/>
    </row>
    <row r="1098" spans="3:64">
      <c r="C1098" s="45"/>
      <c r="D1098" s="53"/>
      <c r="E1098" s="54"/>
      <c r="F1098" s="54"/>
      <c r="G1098" s="53"/>
      <c r="H1098" s="53"/>
      <c r="I1098" s="53"/>
      <c r="J1098" s="53"/>
      <c r="K1098" s="53"/>
      <c r="L1098" s="54"/>
      <c r="M1098" s="110"/>
      <c r="N1098" s="110"/>
      <c r="O1098" s="105"/>
      <c r="P1098" s="112"/>
      <c r="Q1098" s="107"/>
      <c r="R1098" s="113"/>
      <c r="S1098" s="101"/>
      <c r="T1098" s="102"/>
      <c r="U1098" s="102"/>
      <c r="V1098" s="105"/>
      <c r="W1098" s="105"/>
      <c r="X1098" s="105"/>
      <c r="Y1098" s="106"/>
      <c r="Z1098" s="105"/>
      <c r="BI1098" s="105"/>
      <c r="BJ1098" s="105"/>
      <c r="BK1098" s="105"/>
      <c r="BL1098" s="105"/>
    </row>
    <row r="1099" spans="3:64">
      <c r="C1099" s="45"/>
      <c r="D1099" s="53"/>
      <c r="E1099" s="54"/>
      <c r="F1099" s="54"/>
      <c r="G1099" s="53"/>
      <c r="H1099" s="53"/>
      <c r="I1099" s="53"/>
      <c r="J1099" s="53"/>
      <c r="K1099" s="53"/>
      <c r="L1099" s="54"/>
      <c r="M1099" s="110"/>
      <c r="N1099" s="110"/>
      <c r="O1099" s="105"/>
      <c r="P1099" s="112"/>
      <c r="Q1099" s="107"/>
      <c r="R1099" s="113"/>
      <c r="S1099" s="101"/>
      <c r="T1099" s="102"/>
      <c r="U1099" s="102"/>
      <c r="V1099" s="105"/>
      <c r="W1099" s="105"/>
      <c r="X1099" s="105"/>
      <c r="Y1099" s="106"/>
      <c r="Z1099" s="105"/>
      <c r="BI1099" s="105"/>
      <c r="BJ1099" s="105"/>
      <c r="BK1099" s="105"/>
      <c r="BL1099" s="105"/>
    </row>
    <row r="1100" spans="3:64">
      <c r="C1100" s="45"/>
      <c r="D1100" s="53"/>
      <c r="E1100" s="54"/>
      <c r="F1100" s="54"/>
      <c r="G1100" s="53"/>
      <c r="H1100" s="53"/>
      <c r="I1100" s="53"/>
      <c r="J1100" s="53"/>
      <c r="K1100" s="53"/>
      <c r="L1100" s="54"/>
      <c r="M1100" s="110"/>
      <c r="N1100" s="110"/>
      <c r="O1100" s="105"/>
      <c r="P1100" s="112"/>
      <c r="Q1100" s="107"/>
      <c r="R1100" s="113"/>
      <c r="S1100" s="101"/>
      <c r="T1100" s="102"/>
      <c r="U1100" s="102"/>
      <c r="V1100" s="105"/>
      <c r="W1100" s="105"/>
      <c r="X1100" s="105"/>
      <c r="Y1100" s="106"/>
      <c r="Z1100" s="105"/>
      <c r="BI1100" s="105"/>
      <c r="BJ1100" s="105"/>
      <c r="BK1100" s="105"/>
      <c r="BL1100" s="105"/>
    </row>
    <row r="1101" spans="3:64">
      <c r="C1101" s="45"/>
      <c r="D1101" s="53"/>
      <c r="E1101" s="54"/>
      <c r="F1101" s="54"/>
      <c r="G1101" s="53"/>
      <c r="H1101" s="53"/>
      <c r="I1101" s="53"/>
      <c r="J1101" s="53"/>
      <c r="K1101" s="53"/>
      <c r="L1101" s="54"/>
      <c r="M1101" s="110"/>
      <c r="N1101" s="110"/>
      <c r="O1101" s="105"/>
      <c r="P1101" s="112"/>
      <c r="Q1101" s="107"/>
      <c r="R1101" s="113"/>
      <c r="S1101" s="101"/>
      <c r="T1101" s="102"/>
      <c r="U1101" s="102"/>
      <c r="V1101" s="105"/>
      <c r="W1101" s="105"/>
      <c r="X1101" s="105"/>
      <c r="Y1101" s="106"/>
      <c r="Z1101" s="105"/>
      <c r="BI1101" s="105"/>
      <c r="BJ1101" s="105"/>
      <c r="BK1101" s="105"/>
      <c r="BL1101" s="105"/>
    </row>
    <row r="1102" spans="3:64">
      <c r="C1102" s="45"/>
      <c r="D1102" s="53"/>
      <c r="E1102" s="54"/>
      <c r="F1102" s="54"/>
      <c r="G1102" s="53"/>
      <c r="H1102" s="53"/>
      <c r="I1102" s="53"/>
      <c r="J1102" s="53"/>
      <c r="K1102" s="53"/>
      <c r="L1102" s="54"/>
      <c r="M1102" s="110"/>
      <c r="N1102" s="110"/>
      <c r="O1102" s="105"/>
      <c r="P1102" s="112"/>
      <c r="Q1102" s="107"/>
      <c r="R1102" s="113"/>
      <c r="S1102" s="101"/>
      <c r="T1102" s="102"/>
      <c r="U1102" s="102"/>
      <c r="V1102" s="105"/>
      <c r="W1102" s="105"/>
      <c r="X1102" s="105"/>
      <c r="Y1102" s="106"/>
      <c r="Z1102" s="105"/>
      <c r="BI1102" s="105"/>
      <c r="BJ1102" s="105"/>
      <c r="BK1102" s="105"/>
      <c r="BL1102" s="105"/>
    </row>
    <row r="1103" spans="3:64">
      <c r="C1103" s="45"/>
      <c r="D1103" s="53"/>
      <c r="E1103" s="54"/>
      <c r="F1103" s="54"/>
      <c r="G1103" s="53"/>
      <c r="H1103" s="53"/>
      <c r="I1103" s="53"/>
      <c r="J1103" s="53"/>
      <c r="K1103" s="53"/>
      <c r="L1103" s="54"/>
      <c r="M1103" s="110"/>
      <c r="N1103" s="110"/>
      <c r="O1103" s="105"/>
      <c r="P1103" s="112"/>
      <c r="Q1103" s="107"/>
      <c r="R1103" s="113"/>
      <c r="S1103" s="101"/>
      <c r="T1103" s="102"/>
      <c r="U1103" s="102"/>
      <c r="V1103" s="105"/>
      <c r="W1103" s="105"/>
      <c r="X1103" s="105"/>
      <c r="Y1103" s="106"/>
      <c r="Z1103" s="105"/>
      <c r="BI1103" s="105"/>
      <c r="BJ1103" s="105"/>
      <c r="BK1103" s="105"/>
      <c r="BL1103" s="105"/>
    </row>
    <row r="1104" spans="3:64">
      <c r="C1104" s="45"/>
      <c r="D1104" s="53"/>
      <c r="E1104" s="54"/>
      <c r="F1104" s="54"/>
      <c r="G1104" s="53"/>
      <c r="H1104" s="53"/>
      <c r="I1104" s="53"/>
      <c r="J1104" s="53"/>
      <c r="K1104" s="53"/>
      <c r="L1104" s="54"/>
      <c r="M1104" s="110"/>
      <c r="N1104" s="110"/>
      <c r="O1104" s="105"/>
      <c r="P1104" s="112"/>
      <c r="Q1104" s="107"/>
      <c r="R1104" s="113"/>
      <c r="S1104" s="101"/>
      <c r="T1104" s="102"/>
      <c r="U1104" s="102"/>
      <c r="V1104" s="105"/>
      <c r="W1104" s="105"/>
      <c r="X1104" s="105"/>
      <c r="Y1104" s="106"/>
      <c r="Z1104" s="105"/>
      <c r="BI1104" s="105"/>
      <c r="BJ1104" s="105"/>
      <c r="BK1104" s="105"/>
      <c r="BL1104" s="105"/>
    </row>
    <row r="1105" spans="3:64">
      <c r="C1105" s="45"/>
      <c r="D1105" s="53"/>
      <c r="E1105" s="54"/>
      <c r="F1105" s="54"/>
      <c r="G1105" s="53"/>
      <c r="H1105" s="53"/>
      <c r="I1105" s="53"/>
      <c r="J1105" s="53"/>
      <c r="K1105" s="53"/>
      <c r="L1105" s="54"/>
      <c r="M1105" s="110"/>
      <c r="N1105" s="110"/>
      <c r="O1105" s="105"/>
      <c r="P1105" s="112"/>
      <c r="Q1105" s="107"/>
      <c r="R1105" s="113"/>
      <c r="S1105" s="101"/>
      <c r="T1105" s="102"/>
      <c r="U1105" s="102"/>
      <c r="V1105" s="105"/>
      <c r="W1105" s="105"/>
      <c r="X1105" s="105"/>
      <c r="Y1105" s="106"/>
      <c r="Z1105" s="105"/>
      <c r="BI1105" s="105"/>
      <c r="BJ1105" s="105"/>
      <c r="BK1105" s="105"/>
      <c r="BL1105" s="105"/>
    </row>
    <row r="1106" spans="3:64">
      <c r="C1106" s="45"/>
      <c r="D1106" s="53"/>
      <c r="E1106" s="54"/>
      <c r="F1106" s="54"/>
      <c r="G1106" s="53"/>
      <c r="H1106" s="53"/>
      <c r="I1106" s="53"/>
      <c r="J1106" s="53"/>
      <c r="K1106" s="53"/>
      <c r="L1106" s="54"/>
      <c r="M1106" s="110"/>
      <c r="N1106" s="110"/>
      <c r="O1106" s="105"/>
      <c r="P1106" s="112"/>
      <c r="Q1106" s="107"/>
      <c r="R1106" s="113"/>
      <c r="S1106" s="101"/>
      <c r="T1106" s="102"/>
      <c r="U1106" s="102"/>
      <c r="V1106" s="105"/>
      <c r="W1106" s="105"/>
      <c r="X1106" s="105"/>
      <c r="Y1106" s="106"/>
      <c r="Z1106" s="105"/>
      <c r="BI1106" s="105"/>
      <c r="BJ1106" s="105"/>
      <c r="BK1106" s="105"/>
      <c r="BL1106" s="105"/>
    </row>
    <row r="1107" spans="3:64">
      <c r="C1107" s="45"/>
      <c r="D1107" s="53"/>
      <c r="E1107" s="54"/>
      <c r="F1107" s="54"/>
      <c r="G1107" s="53"/>
      <c r="H1107" s="53"/>
      <c r="I1107" s="53"/>
      <c r="J1107" s="53"/>
      <c r="K1107" s="53"/>
      <c r="L1107" s="54"/>
      <c r="M1107" s="110"/>
      <c r="N1107" s="110"/>
      <c r="O1107" s="105"/>
      <c r="P1107" s="112"/>
      <c r="Q1107" s="107"/>
      <c r="R1107" s="113"/>
      <c r="S1107" s="101"/>
      <c r="T1107" s="102"/>
      <c r="U1107" s="102"/>
      <c r="V1107" s="105"/>
      <c r="W1107" s="105"/>
      <c r="X1107" s="105"/>
      <c r="Y1107" s="106"/>
      <c r="Z1107" s="105"/>
      <c r="BI1107" s="105"/>
      <c r="BJ1107" s="105"/>
      <c r="BK1107" s="105"/>
      <c r="BL1107" s="105"/>
    </row>
    <row r="1108" spans="3:64">
      <c r="C1108" s="45"/>
      <c r="D1108" s="53"/>
      <c r="E1108" s="54"/>
      <c r="F1108" s="54"/>
      <c r="G1108" s="53"/>
      <c r="H1108" s="53"/>
      <c r="I1108" s="53"/>
      <c r="J1108" s="53"/>
      <c r="K1108" s="53"/>
      <c r="L1108" s="54"/>
      <c r="M1108" s="110"/>
      <c r="N1108" s="110"/>
      <c r="O1108" s="105"/>
      <c r="P1108" s="112"/>
      <c r="Q1108" s="107"/>
      <c r="R1108" s="113"/>
      <c r="S1108" s="101"/>
      <c r="T1108" s="102"/>
      <c r="U1108" s="102"/>
      <c r="V1108" s="105"/>
      <c r="W1108" s="105"/>
      <c r="X1108" s="105"/>
      <c r="Y1108" s="106"/>
      <c r="Z1108" s="105"/>
      <c r="BI1108" s="105"/>
      <c r="BJ1108" s="105"/>
      <c r="BK1108" s="105"/>
      <c r="BL1108" s="105"/>
    </row>
    <row r="1109" spans="3:64">
      <c r="C1109" s="45"/>
      <c r="D1109" s="53"/>
      <c r="E1109" s="54"/>
      <c r="F1109" s="54"/>
      <c r="G1109" s="53"/>
      <c r="H1109" s="53"/>
      <c r="I1109" s="53"/>
      <c r="J1109" s="53"/>
      <c r="K1109" s="53"/>
      <c r="L1109" s="54"/>
      <c r="M1109" s="110"/>
      <c r="N1109" s="110"/>
      <c r="O1109" s="105"/>
      <c r="P1109" s="112"/>
      <c r="Q1109" s="107"/>
      <c r="R1109" s="113"/>
      <c r="S1109" s="101"/>
      <c r="T1109" s="102"/>
      <c r="U1109" s="102"/>
      <c r="V1109" s="105"/>
      <c r="W1109" s="105"/>
      <c r="X1109" s="105"/>
      <c r="Y1109" s="106"/>
      <c r="Z1109" s="105"/>
      <c r="BI1109" s="105"/>
      <c r="BJ1109" s="105"/>
      <c r="BK1109" s="105"/>
      <c r="BL1109" s="105"/>
    </row>
    <row r="1110" spans="3:64">
      <c r="C1110" s="45"/>
      <c r="D1110" s="53"/>
      <c r="E1110" s="54"/>
      <c r="F1110" s="54"/>
      <c r="G1110" s="53"/>
      <c r="H1110" s="53"/>
      <c r="I1110" s="53"/>
      <c r="J1110" s="53"/>
      <c r="K1110" s="53"/>
      <c r="L1110" s="54"/>
      <c r="M1110" s="110"/>
      <c r="N1110" s="110"/>
      <c r="O1110" s="105"/>
      <c r="P1110" s="112"/>
      <c r="Q1110" s="107"/>
      <c r="R1110" s="113"/>
      <c r="S1110" s="101"/>
      <c r="T1110" s="102"/>
      <c r="U1110" s="102"/>
      <c r="V1110" s="105"/>
      <c r="W1110" s="105"/>
      <c r="X1110" s="105"/>
      <c r="Y1110" s="106"/>
      <c r="Z1110" s="105"/>
      <c r="BI1110" s="105"/>
      <c r="BJ1110" s="105"/>
      <c r="BK1110" s="105"/>
      <c r="BL1110" s="105"/>
    </row>
    <row r="1111" spans="3:64">
      <c r="C1111" s="45"/>
      <c r="D1111" s="53"/>
      <c r="E1111" s="54"/>
      <c r="F1111" s="54"/>
      <c r="G1111" s="53"/>
      <c r="H1111" s="53"/>
      <c r="I1111" s="53"/>
      <c r="J1111" s="53"/>
      <c r="K1111" s="53"/>
      <c r="L1111" s="54"/>
      <c r="M1111" s="110"/>
      <c r="N1111" s="110"/>
      <c r="O1111" s="105"/>
      <c r="P1111" s="112"/>
      <c r="Q1111" s="107"/>
      <c r="R1111" s="113"/>
      <c r="S1111" s="101"/>
      <c r="T1111" s="102"/>
      <c r="U1111" s="102"/>
      <c r="V1111" s="105"/>
      <c r="W1111" s="105"/>
      <c r="X1111" s="105"/>
      <c r="Y1111" s="106"/>
      <c r="Z1111" s="105"/>
      <c r="BI1111" s="105"/>
      <c r="BJ1111" s="105"/>
      <c r="BK1111" s="105"/>
      <c r="BL1111" s="105"/>
    </row>
    <row r="1112" spans="3:64">
      <c r="C1112" s="45"/>
      <c r="D1112" s="53"/>
      <c r="E1112" s="54"/>
      <c r="F1112" s="54"/>
      <c r="G1112" s="53"/>
      <c r="H1112" s="53"/>
      <c r="I1112" s="53"/>
      <c r="J1112" s="53"/>
      <c r="K1112" s="53"/>
      <c r="L1112" s="54"/>
      <c r="M1112" s="110"/>
      <c r="N1112" s="110"/>
      <c r="O1112" s="105"/>
      <c r="P1112" s="112"/>
      <c r="Q1112" s="107"/>
      <c r="R1112" s="113"/>
      <c r="S1112" s="101"/>
      <c r="T1112" s="102"/>
      <c r="U1112" s="102"/>
      <c r="V1112" s="105"/>
      <c r="W1112" s="105"/>
      <c r="X1112" s="105"/>
      <c r="Y1112" s="106"/>
      <c r="Z1112" s="105"/>
      <c r="BI1112" s="105"/>
      <c r="BJ1112" s="105"/>
      <c r="BK1112" s="105"/>
      <c r="BL1112" s="105"/>
    </row>
    <row r="1113" spans="3:64">
      <c r="C1113" s="45"/>
      <c r="D1113" s="53"/>
      <c r="E1113" s="54"/>
      <c r="F1113" s="54"/>
      <c r="G1113" s="53"/>
      <c r="H1113" s="53"/>
      <c r="I1113" s="53"/>
      <c r="J1113" s="53"/>
      <c r="K1113" s="53"/>
      <c r="L1113" s="54"/>
      <c r="M1113" s="110"/>
      <c r="N1113" s="110"/>
      <c r="O1113" s="105"/>
      <c r="P1113" s="112"/>
      <c r="Q1113" s="107"/>
      <c r="R1113" s="113"/>
      <c r="S1113" s="101"/>
      <c r="T1113" s="102"/>
      <c r="U1113" s="102"/>
      <c r="V1113" s="105"/>
      <c r="W1113" s="105"/>
      <c r="X1113" s="105"/>
      <c r="Y1113" s="106"/>
      <c r="Z1113" s="105"/>
      <c r="BI1113" s="105"/>
      <c r="BJ1113" s="105"/>
      <c r="BK1113" s="105"/>
      <c r="BL1113" s="105"/>
    </row>
    <row r="1114" spans="3:64">
      <c r="C1114" s="45"/>
      <c r="D1114" s="53"/>
      <c r="E1114" s="54"/>
      <c r="F1114" s="54"/>
      <c r="G1114" s="53"/>
      <c r="H1114" s="53"/>
      <c r="I1114" s="53"/>
      <c r="J1114" s="53"/>
      <c r="K1114" s="53"/>
      <c r="L1114" s="54"/>
      <c r="M1114" s="110"/>
      <c r="N1114" s="110"/>
      <c r="O1114" s="105"/>
      <c r="P1114" s="112"/>
      <c r="Q1114" s="107"/>
      <c r="R1114" s="113"/>
      <c r="S1114" s="101"/>
      <c r="T1114" s="102"/>
      <c r="U1114" s="102"/>
      <c r="V1114" s="105"/>
      <c r="W1114" s="105"/>
      <c r="X1114" s="105"/>
      <c r="Y1114" s="106"/>
      <c r="Z1114" s="105"/>
      <c r="BI1114" s="105"/>
      <c r="BJ1114" s="105"/>
      <c r="BK1114" s="105"/>
      <c r="BL1114" s="105"/>
    </row>
    <row r="1115" spans="3:64">
      <c r="C1115" s="45"/>
      <c r="D1115" s="53"/>
      <c r="E1115" s="54"/>
      <c r="F1115" s="54"/>
      <c r="G1115" s="53"/>
      <c r="H1115" s="53"/>
      <c r="I1115" s="53"/>
      <c r="J1115" s="53"/>
      <c r="K1115" s="53"/>
      <c r="L1115" s="54"/>
      <c r="M1115" s="110"/>
      <c r="N1115" s="110"/>
      <c r="O1115" s="105"/>
      <c r="P1115" s="112"/>
      <c r="Q1115" s="107"/>
      <c r="R1115" s="113"/>
      <c r="S1115" s="101"/>
      <c r="T1115" s="102"/>
      <c r="U1115" s="102"/>
      <c r="V1115" s="105"/>
      <c r="W1115" s="105"/>
      <c r="X1115" s="105"/>
      <c r="Y1115" s="106"/>
      <c r="Z1115" s="105"/>
      <c r="BI1115" s="105"/>
      <c r="BJ1115" s="105"/>
      <c r="BK1115" s="105"/>
      <c r="BL1115" s="105"/>
    </row>
    <row r="1116" spans="3:64">
      <c r="C1116" s="45"/>
      <c r="D1116" s="53"/>
      <c r="E1116" s="54"/>
      <c r="F1116" s="54"/>
      <c r="G1116" s="53"/>
      <c r="H1116" s="53"/>
      <c r="I1116" s="53"/>
      <c r="J1116" s="53"/>
      <c r="K1116" s="53"/>
      <c r="L1116" s="54"/>
      <c r="M1116" s="110"/>
      <c r="N1116" s="110"/>
      <c r="O1116" s="105"/>
      <c r="P1116" s="112"/>
      <c r="Q1116" s="107"/>
      <c r="R1116" s="113"/>
      <c r="S1116" s="101"/>
      <c r="T1116" s="102"/>
      <c r="U1116" s="102"/>
      <c r="V1116" s="105"/>
      <c r="W1116" s="105"/>
      <c r="X1116" s="105"/>
      <c r="Y1116" s="106"/>
      <c r="Z1116" s="105"/>
      <c r="BI1116" s="105"/>
      <c r="BJ1116" s="105"/>
      <c r="BK1116" s="105"/>
      <c r="BL1116" s="105"/>
    </row>
    <row r="1117" spans="3:64">
      <c r="C1117" s="45"/>
      <c r="D1117" s="53"/>
      <c r="E1117" s="54"/>
      <c r="F1117" s="54"/>
      <c r="G1117" s="53"/>
      <c r="H1117" s="53"/>
      <c r="I1117" s="53"/>
      <c r="J1117" s="53"/>
      <c r="K1117" s="53"/>
      <c r="L1117" s="54"/>
      <c r="M1117" s="110"/>
      <c r="N1117" s="110"/>
      <c r="O1117" s="105"/>
      <c r="P1117" s="112"/>
      <c r="Q1117" s="107"/>
      <c r="R1117" s="113"/>
      <c r="S1117" s="101"/>
      <c r="T1117" s="102"/>
      <c r="U1117" s="102"/>
      <c r="V1117" s="105"/>
      <c r="W1117" s="105"/>
      <c r="X1117" s="105"/>
      <c r="Y1117" s="106"/>
      <c r="Z1117" s="105"/>
      <c r="BI1117" s="105"/>
      <c r="BJ1117" s="105"/>
      <c r="BK1117" s="105"/>
      <c r="BL1117" s="105"/>
    </row>
    <row r="1118" spans="3:64">
      <c r="C1118" s="45"/>
      <c r="D1118" s="53"/>
      <c r="E1118" s="54"/>
      <c r="F1118" s="54"/>
      <c r="G1118" s="53"/>
      <c r="H1118" s="53"/>
      <c r="I1118" s="53"/>
      <c r="J1118" s="53"/>
      <c r="K1118" s="53"/>
      <c r="L1118" s="54"/>
      <c r="M1118" s="110"/>
      <c r="N1118" s="110"/>
      <c r="O1118" s="105"/>
      <c r="P1118" s="112"/>
      <c r="Q1118" s="107"/>
      <c r="R1118" s="113"/>
      <c r="S1118" s="101"/>
      <c r="T1118" s="102"/>
      <c r="U1118" s="102"/>
      <c r="V1118" s="105"/>
      <c r="W1118" s="105"/>
      <c r="X1118" s="105"/>
      <c r="Y1118" s="106"/>
      <c r="Z1118" s="105"/>
      <c r="BI1118" s="105"/>
      <c r="BJ1118" s="105"/>
      <c r="BK1118" s="105"/>
      <c r="BL1118" s="105"/>
    </row>
    <row r="1119" spans="3:64">
      <c r="C1119" s="45"/>
      <c r="D1119" s="53"/>
      <c r="E1119" s="54"/>
      <c r="F1119" s="54"/>
      <c r="G1119" s="53"/>
      <c r="H1119" s="53"/>
      <c r="I1119" s="53"/>
      <c r="J1119" s="53"/>
      <c r="K1119" s="53"/>
      <c r="L1119" s="54"/>
      <c r="M1119" s="110"/>
      <c r="N1119" s="110"/>
      <c r="O1119" s="105"/>
      <c r="P1119" s="112"/>
      <c r="Q1119" s="107"/>
      <c r="R1119" s="113"/>
      <c r="S1119" s="101"/>
      <c r="T1119" s="102"/>
      <c r="U1119" s="102"/>
      <c r="V1119" s="105"/>
      <c r="W1119" s="105"/>
      <c r="X1119" s="105"/>
      <c r="Y1119" s="106"/>
      <c r="Z1119" s="105"/>
      <c r="BI1119" s="105"/>
      <c r="BJ1119" s="105"/>
      <c r="BK1119" s="105"/>
      <c r="BL1119" s="105"/>
    </row>
    <row r="1120" spans="3:64">
      <c r="C1120" s="45"/>
      <c r="D1120" s="53"/>
      <c r="E1120" s="54"/>
      <c r="F1120" s="54"/>
      <c r="G1120" s="53"/>
      <c r="H1120" s="53"/>
      <c r="I1120" s="53"/>
      <c r="J1120" s="53"/>
      <c r="K1120" s="53"/>
      <c r="L1120" s="54"/>
      <c r="M1120" s="110"/>
      <c r="N1120" s="110"/>
      <c r="O1120" s="105"/>
      <c r="P1120" s="112"/>
      <c r="Q1120" s="107"/>
      <c r="R1120" s="113"/>
      <c r="S1120" s="101"/>
      <c r="T1120" s="102"/>
      <c r="U1120" s="102"/>
      <c r="V1120" s="105"/>
      <c r="W1120" s="105"/>
      <c r="X1120" s="105"/>
      <c r="Y1120" s="106"/>
      <c r="Z1120" s="105"/>
      <c r="BI1120" s="105"/>
      <c r="BJ1120" s="105"/>
      <c r="BK1120" s="105"/>
      <c r="BL1120" s="105"/>
    </row>
    <row r="1121" spans="3:64">
      <c r="C1121" s="45"/>
      <c r="D1121" s="53"/>
      <c r="E1121" s="54"/>
      <c r="F1121" s="54"/>
      <c r="G1121" s="53"/>
      <c r="H1121" s="53"/>
      <c r="I1121" s="53"/>
      <c r="J1121" s="53"/>
      <c r="K1121" s="53"/>
      <c r="L1121" s="54"/>
      <c r="M1121" s="110"/>
      <c r="N1121" s="110"/>
      <c r="O1121" s="105"/>
      <c r="P1121" s="112"/>
      <c r="Q1121" s="107"/>
      <c r="R1121" s="113"/>
      <c r="S1121" s="101"/>
      <c r="T1121" s="102"/>
      <c r="U1121" s="102"/>
      <c r="V1121" s="105"/>
      <c r="W1121" s="105"/>
      <c r="X1121" s="105"/>
      <c r="Y1121" s="106"/>
      <c r="Z1121" s="105"/>
      <c r="BI1121" s="105"/>
      <c r="BJ1121" s="105"/>
      <c r="BK1121" s="105"/>
      <c r="BL1121" s="105"/>
    </row>
    <row r="1122" spans="3:64">
      <c r="C1122" s="45"/>
      <c r="D1122" s="53"/>
      <c r="E1122" s="54"/>
      <c r="F1122" s="54"/>
      <c r="G1122" s="53"/>
      <c r="H1122" s="53"/>
      <c r="I1122" s="53"/>
      <c r="J1122" s="53"/>
      <c r="K1122" s="53"/>
      <c r="L1122" s="54"/>
      <c r="M1122" s="110"/>
      <c r="N1122" s="110"/>
      <c r="O1122" s="105"/>
      <c r="P1122" s="112"/>
      <c r="Q1122" s="107"/>
      <c r="R1122" s="113"/>
      <c r="S1122" s="101"/>
      <c r="T1122" s="102"/>
      <c r="U1122" s="102"/>
      <c r="V1122" s="105"/>
      <c r="W1122" s="105"/>
      <c r="X1122" s="105"/>
      <c r="Y1122" s="106"/>
      <c r="Z1122" s="105"/>
      <c r="BI1122" s="105"/>
      <c r="BJ1122" s="105"/>
      <c r="BK1122" s="105"/>
      <c r="BL1122" s="105"/>
    </row>
    <row r="1123" spans="3:64">
      <c r="C1123" s="45"/>
      <c r="D1123" s="53"/>
      <c r="E1123" s="54"/>
      <c r="F1123" s="54"/>
      <c r="G1123" s="53"/>
      <c r="H1123" s="53"/>
      <c r="I1123" s="53"/>
      <c r="J1123" s="53"/>
      <c r="K1123" s="53"/>
      <c r="L1123" s="54"/>
      <c r="M1123" s="110"/>
      <c r="N1123" s="110"/>
      <c r="O1123" s="105"/>
      <c r="P1123" s="112"/>
      <c r="Q1123" s="107"/>
      <c r="R1123" s="113"/>
      <c r="S1123" s="101"/>
      <c r="T1123" s="102"/>
      <c r="U1123" s="102"/>
      <c r="V1123" s="105"/>
      <c r="W1123" s="105"/>
      <c r="X1123" s="105"/>
      <c r="Y1123" s="106"/>
      <c r="Z1123" s="105"/>
      <c r="BI1123" s="105"/>
      <c r="BJ1123" s="105"/>
      <c r="BK1123" s="105"/>
      <c r="BL1123" s="105"/>
    </row>
    <row r="1124" spans="3:64">
      <c r="C1124" s="45"/>
      <c r="D1124" s="53"/>
      <c r="E1124" s="54"/>
      <c r="F1124" s="54"/>
      <c r="G1124" s="53"/>
      <c r="H1124" s="53"/>
      <c r="I1124" s="53"/>
      <c r="J1124" s="53"/>
      <c r="K1124" s="53"/>
      <c r="L1124" s="54"/>
      <c r="M1124" s="110"/>
      <c r="N1124" s="110"/>
      <c r="O1124" s="105"/>
      <c r="P1124" s="112"/>
      <c r="Q1124" s="107"/>
      <c r="R1124" s="113"/>
      <c r="S1124" s="101"/>
      <c r="T1124" s="102"/>
      <c r="U1124" s="102"/>
      <c r="V1124" s="105"/>
      <c r="W1124" s="105"/>
      <c r="X1124" s="105"/>
      <c r="Y1124" s="106"/>
      <c r="Z1124" s="105"/>
      <c r="BI1124" s="105"/>
      <c r="BJ1124" s="105"/>
      <c r="BK1124" s="105"/>
      <c r="BL1124" s="105"/>
    </row>
    <row r="1125" spans="3:64">
      <c r="C1125" s="45"/>
      <c r="D1125" s="53"/>
      <c r="E1125" s="54"/>
      <c r="F1125" s="54"/>
      <c r="G1125" s="53"/>
      <c r="H1125" s="53"/>
      <c r="I1125" s="53"/>
      <c r="J1125" s="53"/>
      <c r="K1125" s="53"/>
      <c r="L1125" s="54"/>
      <c r="M1125" s="110"/>
      <c r="N1125" s="110"/>
      <c r="O1125" s="105"/>
      <c r="P1125" s="112"/>
      <c r="Q1125" s="107"/>
      <c r="R1125" s="113"/>
      <c r="S1125" s="101"/>
      <c r="T1125" s="102"/>
      <c r="U1125" s="102"/>
      <c r="V1125" s="105"/>
      <c r="W1125" s="105"/>
      <c r="X1125" s="105"/>
      <c r="Y1125" s="106"/>
      <c r="Z1125" s="105"/>
      <c r="BI1125" s="105"/>
      <c r="BJ1125" s="105"/>
      <c r="BK1125" s="105"/>
      <c r="BL1125" s="105"/>
    </row>
    <row r="1126" spans="3:64">
      <c r="C1126" s="45"/>
      <c r="D1126" s="53"/>
      <c r="E1126" s="54"/>
      <c r="F1126" s="54"/>
      <c r="G1126" s="53"/>
      <c r="H1126" s="53"/>
      <c r="I1126" s="53"/>
      <c r="J1126" s="53"/>
      <c r="K1126" s="53"/>
      <c r="L1126" s="54"/>
      <c r="M1126" s="110"/>
      <c r="N1126" s="110"/>
      <c r="O1126" s="105"/>
      <c r="P1126" s="112"/>
      <c r="Q1126" s="107"/>
      <c r="R1126" s="113"/>
      <c r="S1126" s="101"/>
      <c r="T1126" s="102"/>
      <c r="U1126" s="102"/>
      <c r="V1126" s="105"/>
      <c r="W1126" s="105"/>
      <c r="X1126" s="105"/>
      <c r="Y1126" s="106"/>
      <c r="Z1126" s="105"/>
      <c r="BI1126" s="105"/>
      <c r="BJ1126" s="105"/>
      <c r="BK1126" s="105"/>
      <c r="BL1126" s="105"/>
    </row>
    <row r="1127" spans="3:64">
      <c r="C1127" s="45"/>
      <c r="D1127" s="53"/>
      <c r="E1127" s="54"/>
      <c r="F1127" s="54"/>
      <c r="G1127" s="53"/>
      <c r="H1127" s="53"/>
      <c r="I1127" s="53"/>
      <c r="J1127" s="53"/>
      <c r="K1127" s="53"/>
      <c r="L1127" s="54"/>
      <c r="M1127" s="110"/>
      <c r="N1127" s="110"/>
      <c r="O1127" s="105"/>
      <c r="P1127" s="112"/>
      <c r="Q1127" s="107"/>
      <c r="R1127" s="113"/>
      <c r="S1127" s="101"/>
      <c r="T1127" s="102"/>
      <c r="U1127" s="102"/>
      <c r="V1127" s="105"/>
      <c r="W1127" s="105"/>
      <c r="X1127" s="105"/>
      <c r="Y1127" s="106"/>
      <c r="Z1127" s="105"/>
      <c r="BI1127" s="105"/>
      <c r="BJ1127" s="105"/>
      <c r="BK1127" s="105"/>
      <c r="BL1127" s="105"/>
    </row>
    <row r="1128" spans="3:64">
      <c r="C1128" s="45"/>
      <c r="D1128" s="53"/>
      <c r="E1128" s="54"/>
      <c r="F1128" s="54"/>
      <c r="G1128" s="53"/>
      <c r="H1128" s="53"/>
      <c r="I1128" s="53"/>
      <c r="J1128" s="53"/>
      <c r="K1128" s="53"/>
      <c r="L1128" s="54"/>
      <c r="M1128" s="110"/>
      <c r="N1128" s="110"/>
      <c r="O1128" s="105"/>
      <c r="P1128" s="112"/>
      <c r="Q1128" s="107"/>
      <c r="R1128" s="113"/>
      <c r="S1128" s="101"/>
      <c r="T1128" s="102"/>
      <c r="U1128" s="102"/>
      <c r="V1128" s="105"/>
      <c r="W1128" s="105"/>
      <c r="X1128" s="105"/>
      <c r="Y1128" s="106"/>
      <c r="Z1128" s="105"/>
      <c r="BI1128" s="105"/>
      <c r="BJ1128" s="105"/>
      <c r="BK1128" s="105"/>
      <c r="BL1128" s="105"/>
    </row>
    <row r="1129" spans="3:64">
      <c r="C1129" s="45"/>
      <c r="D1129" s="53"/>
      <c r="E1129" s="54"/>
      <c r="F1129" s="54"/>
      <c r="G1129" s="53"/>
      <c r="H1129" s="53"/>
      <c r="I1129" s="53"/>
      <c r="J1129" s="53"/>
      <c r="K1129" s="53"/>
      <c r="L1129" s="54"/>
      <c r="M1129" s="110"/>
      <c r="N1129" s="110"/>
      <c r="O1129" s="105"/>
      <c r="P1129" s="112"/>
      <c r="Q1129" s="107"/>
      <c r="R1129" s="113"/>
      <c r="S1129" s="101"/>
      <c r="T1129" s="102"/>
      <c r="U1129" s="102"/>
      <c r="V1129" s="105"/>
      <c r="W1129" s="105"/>
      <c r="X1129" s="105"/>
      <c r="Y1129" s="106"/>
      <c r="Z1129" s="105"/>
      <c r="BI1129" s="105"/>
      <c r="BJ1129" s="105"/>
      <c r="BK1129" s="105"/>
      <c r="BL1129" s="105"/>
    </row>
    <row r="1130" spans="3:64">
      <c r="C1130" s="45"/>
      <c r="D1130" s="53"/>
      <c r="E1130" s="54"/>
      <c r="F1130" s="54"/>
      <c r="G1130" s="53"/>
      <c r="H1130" s="53"/>
      <c r="I1130" s="53"/>
      <c r="J1130" s="53"/>
      <c r="K1130" s="53"/>
      <c r="L1130" s="54"/>
      <c r="M1130" s="110"/>
      <c r="N1130" s="110"/>
      <c r="O1130" s="105"/>
      <c r="P1130" s="112"/>
      <c r="Q1130" s="107"/>
      <c r="R1130" s="113"/>
      <c r="S1130" s="101"/>
      <c r="T1130" s="102"/>
      <c r="U1130" s="102"/>
      <c r="V1130" s="105"/>
      <c r="W1130" s="105"/>
      <c r="X1130" s="105"/>
      <c r="Y1130" s="106"/>
      <c r="Z1130" s="105"/>
      <c r="BI1130" s="105"/>
      <c r="BJ1130" s="105"/>
      <c r="BK1130" s="105"/>
      <c r="BL1130" s="105"/>
    </row>
    <row r="1131" spans="3:64">
      <c r="C1131" s="45"/>
      <c r="D1131" s="53"/>
      <c r="E1131" s="54"/>
      <c r="F1131" s="54"/>
      <c r="G1131" s="53"/>
      <c r="H1131" s="53"/>
      <c r="I1131" s="53"/>
      <c r="J1131" s="53"/>
      <c r="K1131" s="53"/>
      <c r="L1131" s="54"/>
      <c r="M1131" s="110"/>
      <c r="N1131" s="110"/>
      <c r="O1131" s="105"/>
      <c r="P1131" s="112"/>
      <c r="Q1131" s="107"/>
      <c r="R1131" s="113"/>
      <c r="S1131" s="101"/>
      <c r="T1131" s="102"/>
      <c r="U1131" s="102"/>
      <c r="V1131" s="105"/>
      <c r="W1131" s="105"/>
      <c r="X1131" s="105"/>
      <c r="Y1131" s="106"/>
      <c r="Z1131" s="105"/>
      <c r="BI1131" s="105"/>
      <c r="BJ1131" s="105"/>
      <c r="BK1131" s="105"/>
      <c r="BL1131" s="105"/>
    </row>
    <row r="1132" spans="3:64">
      <c r="C1132" s="45"/>
      <c r="D1132" s="53"/>
      <c r="E1132" s="54"/>
      <c r="F1132" s="54"/>
      <c r="G1132" s="53"/>
      <c r="H1132" s="53"/>
      <c r="I1132" s="53"/>
      <c r="J1132" s="53"/>
      <c r="K1132" s="53"/>
      <c r="L1132" s="54"/>
      <c r="M1132" s="110"/>
      <c r="N1132" s="110"/>
      <c r="O1132" s="105"/>
      <c r="P1132" s="112"/>
      <c r="Q1132" s="107"/>
      <c r="R1132" s="113"/>
      <c r="S1132" s="101"/>
      <c r="T1132" s="102"/>
      <c r="U1132" s="102"/>
      <c r="V1132" s="105"/>
      <c r="W1132" s="105"/>
      <c r="X1132" s="105"/>
      <c r="Y1132" s="106"/>
      <c r="Z1132" s="105"/>
      <c r="BI1132" s="105"/>
      <c r="BJ1132" s="105"/>
      <c r="BK1132" s="105"/>
      <c r="BL1132" s="105"/>
    </row>
    <row r="1133" spans="3:64">
      <c r="C1133" s="45"/>
      <c r="D1133" s="53"/>
      <c r="E1133" s="54"/>
      <c r="F1133" s="54"/>
      <c r="G1133" s="53"/>
      <c r="H1133" s="53"/>
      <c r="I1133" s="53"/>
      <c r="J1133" s="53"/>
      <c r="K1133" s="53"/>
      <c r="L1133" s="54"/>
      <c r="M1133" s="110"/>
      <c r="N1133" s="110"/>
      <c r="O1133" s="105"/>
      <c r="P1133" s="112"/>
      <c r="Q1133" s="107"/>
      <c r="R1133" s="113"/>
      <c r="S1133" s="101"/>
      <c r="T1133" s="102"/>
      <c r="U1133" s="102"/>
      <c r="V1133" s="105"/>
      <c r="W1133" s="105"/>
      <c r="X1133" s="105"/>
      <c r="Y1133" s="106"/>
      <c r="Z1133" s="105"/>
      <c r="BI1133" s="105"/>
      <c r="BJ1133" s="105"/>
      <c r="BK1133" s="105"/>
      <c r="BL1133" s="105"/>
    </row>
    <row r="1134" spans="3:64">
      <c r="C1134" s="45"/>
      <c r="D1134" s="53"/>
      <c r="E1134" s="54"/>
      <c r="F1134" s="54"/>
      <c r="G1134" s="53"/>
      <c r="H1134" s="53"/>
      <c r="I1134" s="53"/>
      <c r="J1134" s="53"/>
      <c r="K1134" s="53"/>
      <c r="L1134" s="54"/>
      <c r="M1134" s="110"/>
      <c r="N1134" s="110"/>
      <c r="O1134" s="105"/>
      <c r="P1134" s="112"/>
      <c r="Q1134" s="107"/>
      <c r="R1134" s="113"/>
      <c r="S1134" s="101"/>
      <c r="T1134" s="102"/>
      <c r="U1134" s="102"/>
      <c r="V1134" s="105"/>
      <c r="W1134" s="105"/>
      <c r="X1134" s="105"/>
      <c r="Y1134" s="106"/>
      <c r="Z1134" s="105"/>
      <c r="BI1134" s="105"/>
      <c r="BJ1134" s="105"/>
      <c r="BK1134" s="105"/>
      <c r="BL1134" s="105"/>
    </row>
    <row r="1135" spans="3:64">
      <c r="C1135" s="45"/>
      <c r="D1135" s="53"/>
      <c r="E1135" s="54"/>
      <c r="F1135" s="54"/>
      <c r="G1135" s="53"/>
      <c r="H1135" s="53"/>
      <c r="I1135" s="53"/>
      <c r="J1135" s="53"/>
      <c r="K1135" s="53"/>
      <c r="L1135" s="54"/>
      <c r="M1135" s="110"/>
      <c r="N1135" s="110"/>
      <c r="O1135" s="105"/>
      <c r="P1135" s="112"/>
      <c r="Q1135" s="107"/>
      <c r="R1135" s="113"/>
      <c r="S1135" s="101"/>
      <c r="T1135" s="102"/>
      <c r="U1135" s="102"/>
      <c r="V1135" s="105"/>
      <c r="W1135" s="105"/>
      <c r="X1135" s="105"/>
      <c r="Y1135" s="106"/>
      <c r="Z1135" s="105"/>
      <c r="BI1135" s="105"/>
      <c r="BJ1135" s="105"/>
      <c r="BK1135" s="105"/>
      <c r="BL1135" s="105"/>
    </row>
    <row r="1136" spans="3:64">
      <c r="C1136" s="45"/>
      <c r="D1136" s="53"/>
      <c r="E1136" s="54"/>
      <c r="F1136" s="54"/>
      <c r="G1136" s="53"/>
      <c r="H1136" s="53"/>
      <c r="I1136" s="53"/>
      <c r="J1136" s="53"/>
      <c r="K1136" s="53"/>
      <c r="L1136" s="54"/>
      <c r="M1136" s="110"/>
      <c r="N1136" s="110"/>
      <c r="O1136" s="105"/>
      <c r="P1136" s="112"/>
      <c r="Q1136" s="107"/>
      <c r="R1136" s="113"/>
      <c r="S1136" s="101"/>
      <c r="T1136" s="102"/>
      <c r="U1136" s="102"/>
      <c r="V1136" s="105"/>
      <c r="W1136" s="105"/>
      <c r="X1136" s="105"/>
      <c r="Y1136" s="106"/>
      <c r="Z1136" s="105"/>
      <c r="BI1136" s="105"/>
      <c r="BJ1136" s="105"/>
      <c r="BK1136" s="105"/>
      <c r="BL1136" s="105"/>
    </row>
    <row r="1137" spans="3:64">
      <c r="C1137" s="45"/>
      <c r="D1137" s="53"/>
      <c r="E1137" s="54"/>
      <c r="F1137" s="54"/>
      <c r="G1137" s="53"/>
      <c r="H1137" s="53"/>
      <c r="I1137" s="53"/>
      <c r="J1137" s="53"/>
      <c r="K1137" s="53"/>
      <c r="L1137" s="54"/>
      <c r="M1137" s="110"/>
      <c r="N1137" s="110"/>
      <c r="O1137" s="105"/>
      <c r="P1137" s="112"/>
      <c r="Q1137" s="107"/>
      <c r="R1137" s="113"/>
      <c r="S1137" s="101"/>
      <c r="T1137" s="102"/>
      <c r="U1137" s="102"/>
      <c r="V1137" s="105"/>
      <c r="W1137" s="105"/>
      <c r="X1137" s="105"/>
      <c r="Y1137" s="106"/>
      <c r="Z1137" s="105"/>
      <c r="BI1137" s="105"/>
      <c r="BJ1137" s="105"/>
      <c r="BK1137" s="105"/>
      <c r="BL1137" s="105"/>
    </row>
    <row r="1138" spans="3:64">
      <c r="C1138" s="45"/>
      <c r="D1138" s="53"/>
      <c r="E1138" s="54"/>
      <c r="F1138" s="54"/>
      <c r="G1138" s="53"/>
      <c r="H1138" s="53"/>
      <c r="I1138" s="53"/>
      <c r="J1138" s="53"/>
      <c r="K1138" s="53"/>
      <c r="L1138" s="54"/>
      <c r="M1138" s="110"/>
      <c r="N1138" s="110"/>
      <c r="O1138" s="105"/>
      <c r="P1138" s="112"/>
      <c r="Q1138" s="107"/>
      <c r="R1138" s="113"/>
      <c r="S1138" s="101"/>
      <c r="T1138" s="102"/>
      <c r="U1138" s="102"/>
      <c r="V1138" s="105"/>
      <c r="W1138" s="105"/>
      <c r="X1138" s="105"/>
      <c r="Y1138" s="106"/>
      <c r="Z1138" s="105"/>
      <c r="BI1138" s="105"/>
      <c r="BJ1138" s="105"/>
      <c r="BK1138" s="105"/>
      <c r="BL1138" s="105"/>
    </row>
    <row r="1139" spans="3:64">
      <c r="C1139" s="45"/>
      <c r="D1139" s="53"/>
      <c r="E1139" s="54"/>
      <c r="F1139" s="54"/>
      <c r="G1139" s="53"/>
      <c r="H1139" s="53"/>
      <c r="I1139" s="53"/>
      <c r="J1139" s="53"/>
      <c r="K1139" s="53"/>
      <c r="L1139" s="54"/>
      <c r="M1139" s="110"/>
      <c r="N1139" s="110"/>
      <c r="O1139" s="105"/>
      <c r="P1139" s="112"/>
      <c r="Q1139" s="107"/>
      <c r="R1139" s="113"/>
      <c r="S1139" s="101"/>
      <c r="T1139" s="102"/>
      <c r="U1139" s="102"/>
      <c r="V1139" s="105"/>
      <c r="W1139" s="105"/>
      <c r="X1139" s="105"/>
      <c r="Y1139" s="106"/>
      <c r="Z1139" s="105"/>
      <c r="BI1139" s="105"/>
      <c r="BJ1139" s="105"/>
      <c r="BK1139" s="105"/>
      <c r="BL1139" s="105"/>
    </row>
    <row r="1140" spans="3:64">
      <c r="C1140" s="45"/>
      <c r="D1140" s="53"/>
      <c r="E1140" s="54"/>
      <c r="F1140" s="54"/>
      <c r="G1140" s="53"/>
      <c r="H1140" s="53"/>
      <c r="I1140" s="53"/>
      <c r="J1140" s="53"/>
      <c r="K1140" s="53"/>
      <c r="L1140" s="54"/>
      <c r="M1140" s="110"/>
      <c r="N1140" s="110"/>
      <c r="O1140" s="105"/>
      <c r="P1140" s="112"/>
      <c r="Q1140" s="107"/>
      <c r="R1140" s="113"/>
      <c r="S1140" s="101"/>
      <c r="T1140" s="102"/>
      <c r="U1140" s="102"/>
      <c r="V1140" s="105"/>
      <c r="W1140" s="105"/>
      <c r="X1140" s="105"/>
      <c r="Y1140" s="106"/>
      <c r="Z1140" s="105"/>
      <c r="BI1140" s="105"/>
      <c r="BJ1140" s="105"/>
      <c r="BK1140" s="105"/>
      <c r="BL1140" s="105"/>
    </row>
    <row r="1141" spans="3:64">
      <c r="C1141" s="45"/>
      <c r="D1141" s="53"/>
      <c r="E1141" s="54"/>
      <c r="F1141" s="54"/>
      <c r="G1141" s="53"/>
      <c r="H1141" s="53"/>
      <c r="I1141" s="53"/>
      <c r="J1141" s="53"/>
      <c r="K1141" s="53"/>
      <c r="L1141" s="54"/>
      <c r="M1141" s="110"/>
      <c r="N1141" s="110"/>
      <c r="O1141" s="105"/>
      <c r="P1141" s="112"/>
      <c r="Q1141" s="107"/>
      <c r="R1141" s="113"/>
      <c r="S1141" s="101"/>
      <c r="T1141" s="102"/>
      <c r="U1141" s="102"/>
      <c r="V1141" s="105"/>
      <c r="W1141" s="105"/>
      <c r="X1141" s="105"/>
      <c r="Y1141" s="106"/>
      <c r="Z1141" s="105"/>
      <c r="BI1141" s="105"/>
      <c r="BJ1141" s="105"/>
      <c r="BK1141" s="105"/>
      <c r="BL1141" s="105"/>
    </row>
    <row r="1142" spans="3:64">
      <c r="C1142" s="45"/>
      <c r="D1142" s="53"/>
      <c r="E1142" s="54"/>
      <c r="F1142" s="54"/>
      <c r="G1142" s="53"/>
      <c r="H1142" s="53"/>
      <c r="I1142" s="53"/>
      <c r="J1142" s="53"/>
      <c r="K1142" s="53"/>
      <c r="L1142" s="54"/>
      <c r="M1142" s="110"/>
      <c r="N1142" s="110"/>
      <c r="O1142" s="105"/>
      <c r="P1142" s="112"/>
      <c r="Q1142" s="107"/>
      <c r="R1142" s="113"/>
      <c r="S1142" s="101"/>
      <c r="T1142" s="102"/>
      <c r="U1142" s="102"/>
      <c r="V1142" s="105"/>
      <c r="W1142" s="105"/>
      <c r="X1142" s="105"/>
      <c r="Y1142" s="106"/>
      <c r="Z1142" s="105"/>
      <c r="BI1142" s="105"/>
      <c r="BJ1142" s="105"/>
      <c r="BK1142" s="105"/>
      <c r="BL1142" s="105"/>
    </row>
    <row r="1143" spans="3:64">
      <c r="C1143" s="45"/>
      <c r="D1143" s="53"/>
      <c r="E1143" s="54"/>
      <c r="F1143" s="54"/>
      <c r="G1143" s="53"/>
      <c r="H1143" s="53"/>
      <c r="I1143" s="53"/>
      <c r="J1143" s="53"/>
      <c r="K1143" s="53"/>
      <c r="L1143" s="54"/>
      <c r="M1143" s="110"/>
      <c r="N1143" s="110"/>
      <c r="O1143" s="105"/>
      <c r="P1143" s="112"/>
      <c r="Q1143" s="107"/>
      <c r="R1143" s="113"/>
      <c r="S1143" s="101"/>
      <c r="T1143" s="102"/>
      <c r="U1143" s="102"/>
      <c r="V1143" s="105"/>
      <c r="W1143" s="105"/>
      <c r="X1143" s="105"/>
      <c r="Y1143" s="106"/>
      <c r="Z1143" s="105"/>
      <c r="BI1143" s="105"/>
      <c r="BJ1143" s="105"/>
      <c r="BK1143" s="105"/>
      <c r="BL1143" s="105"/>
    </row>
    <row r="1144" spans="3:64">
      <c r="C1144" s="45"/>
      <c r="D1144" s="53"/>
      <c r="E1144" s="54"/>
      <c r="F1144" s="54"/>
      <c r="G1144" s="53"/>
      <c r="H1144" s="53"/>
      <c r="I1144" s="53"/>
      <c r="J1144" s="53"/>
      <c r="K1144" s="53"/>
      <c r="L1144" s="54"/>
      <c r="M1144" s="110"/>
      <c r="N1144" s="110"/>
      <c r="O1144" s="105"/>
      <c r="P1144" s="112"/>
      <c r="Q1144" s="107"/>
      <c r="R1144" s="113"/>
      <c r="S1144" s="101"/>
      <c r="T1144" s="102"/>
      <c r="U1144" s="102"/>
      <c r="V1144" s="105"/>
      <c r="W1144" s="105"/>
      <c r="X1144" s="105"/>
      <c r="Y1144" s="106"/>
      <c r="Z1144" s="105"/>
      <c r="BI1144" s="105"/>
      <c r="BJ1144" s="105"/>
      <c r="BK1144" s="105"/>
      <c r="BL1144" s="105"/>
    </row>
    <row r="1145" spans="3:64">
      <c r="C1145" s="45"/>
      <c r="D1145" s="53"/>
      <c r="E1145" s="54"/>
      <c r="F1145" s="54"/>
      <c r="G1145" s="53"/>
      <c r="H1145" s="53"/>
      <c r="I1145" s="53"/>
      <c r="J1145" s="53"/>
      <c r="K1145" s="53"/>
      <c r="L1145" s="54"/>
      <c r="M1145" s="110"/>
      <c r="N1145" s="110"/>
      <c r="O1145" s="105"/>
      <c r="P1145" s="112"/>
      <c r="Q1145" s="107"/>
      <c r="R1145" s="113"/>
      <c r="S1145" s="101"/>
      <c r="T1145" s="102"/>
      <c r="U1145" s="102"/>
      <c r="V1145" s="105"/>
      <c r="W1145" s="105"/>
      <c r="X1145" s="105"/>
      <c r="Y1145" s="106"/>
      <c r="Z1145" s="105"/>
      <c r="BI1145" s="105"/>
      <c r="BJ1145" s="105"/>
      <c r="BK1145" s="105"/>
      <c r="BL1145" s="105"/>
    </row>
    <row r="1146" spans="3:64">
      <c r="C1146" s="45"/>
      <c r="D1146" s="53"/>
      <c r="E1146" s="54"/>
      <c r="F1146" s="54"/>
      <c r="G1146" s="53"/>
      <c r="H1146" s="53"/>
      <c r="I1146" s="53"/>
      <c r="J1146" s="53"/>
      <c r="K1146" s="53"/>
      <c r="L1146" s="54"/>
      <c r="M1146" s="110"/>
      <c r="N1146" s="110"/>
      <c r="O1146" s="105"/>
      <c r="P1146" s="112"/>
      <c r="Q1146" s="107"/>
      <c r="R1146" s="113"/>
      <c r="S1146" s="101"/>
      <c r="T1146" s="102"/>
      <c r="U1146" s="102"/>
      <c r="V1146" s="105"/>
      <c r="W1146" s="105"/>
      <c r="X1146" s="105"/>
      <c r="Y1146" s="106"/>
      <c r="Z1146" s="105"/>
      <c r="BI1146" s="105"/>
      <c r="BJ1146" s="105"/>
      <c r="BK1146" s="105"/>
      <c r="BL1146" s="105"/>
    </row>
    <row r="1147" spans="3:64">
      <c r="C1147" s="45"/>
      <c r="D1147" s="53"/>
      <c r="E1147" s="54"/>
      <c r="F1147" s="54"/>
      <c r="G1147" s="53"/>
      <c r="H1147" s="53"/>
      <c r="I1147" s="53"/>
      <c r="J1147" s="53"/>
      <c r="K1147" s="53"/>
      <c r="L1147" s="54"/>
      <c r="M1147" s="110"/>
      <c r="N1147" s="110"/>
      <c r="O1147" s="105"/>
      <c r="P1147" s="112"/>
      <c r="Q1147" s="107"/>
      <c r="R1147" s="113"/>
      <c r="S1147" s="101"/>
      <c r="T1147" s="102"/>
      <c r="U1147" s="102"/>
      <c r="V1147" s="105"/>
      <c r="W1147" s="105"/>
      <c r="X1147" s="105"/>
      <c r="Y1147" s="106"/>
      <c r="Z1147" s="105"/>
      <c r="BI1147" s="105"/>
      <c r="BJ1147" s="105"/>
      <c r="BK1147" s="105"/>
      <c r="BL1147" s="105"/>
    </row>
    <row r="1148" spans="3:64">
      <c r="C1148" s="45"/>
      <c r="D1148" s="53"/>
      <c r="E1148" s="54"/>
      <c r="F1148" s="54"/>
      <c r="G1148" s="53"/>
      <c r="H1148" s="53"/>
      <c r="I1148" s="53"/>
      <c r="J1148" s="53"/>
      <c r="K1148" s="53"/>
      <c r="L1148" s="54"/>
      <c r="M1148" s="110"/>
      <c r="N1148" s="110"/>
      <c r="O1148" s="105"/>
      <c r="P1148" s="112"/>
      <c r="Q1148" s="107"/>
      <c r="R1148" s="113"/>
      <c r="S1148" s="101"/>
      <c r="T1148" s="102"/>
      <c r="U1148" s="102"/>
      <c r="V1148" s="105"/>
      <c r="W1148" s="105"/>
      <c r="X1148" s="105"/>
      <c r="Y1148" s="106"/>
      <c r="Z1148" s="105"/>
      <c r="BI1148" s="105"/>
      <c r="BJ1148" s="105"/>
      <c r="BK1148" s="105"/>
      <c r="BL1148" s="105"/>
    </row>
    <row r="1149" spans="3:64">
      <c r="C1149" s="45"/>
      <c r="D1149" s="53"/>
      <c r="E1149" s="54"/>
      <c r="F1149" s="54"/>
      <c r="G1149" s="53"/>
      <c r="H1149" s="53"/>
      <c r="I1149" s="53"/>
      <c r="J1149" s="53"/>
      <c r="K1149" s="53"/>
      <c r="L1149" s="54"/>
      <c r="M1149" s="110"/>
      <c r="N1149" s="110"/>
      <c r="O1149" s="105"/>
      <c r="P1149" s="112"/>
      <c r="Q1149" s="107"/>
      <c r="R1149" s="113"/>
      <c r="S1149" s="101"/>
      <c r="T1149" s="102"/>
      <c r="U1149" s="102"/>
      <c r="V1149" s="105"/>
      <c r="W1149" s="105"/>
      <c r="X1149" s="105"/>
      <c r="Y1149" s="106"/>
      <c r="Z1149" s="105"/>
      <c r="BI1149" s="105"/>
      <c r="BJ1149" s="105"/>
      <c r="BK1149" s="105"/>
      <c r="BL1149" s="105"/>
    </row>
    <row r="1150" spans="3:64">
      <c r="C1150" s="45"/>
      <c r="D1150" s="53"/>
      <c r="E1150" s="54"/>
      <c r="F1150" s="54"/>
      <c r="G1150" s="53"/>
      <c r="H1150" s="53"/>
      <c r="I1150" s="53"/>
      <c r="J1150" s="53"/>
      <c r="K1150" s="53"/>
      <c r="L1150" s="54"/>
      <c r="M1150" s="110"/>
      <c r="N1150" s="110"/>
      <c r="O1150" s="105"/>
      <c r="P1150" s="112"/>
      <c r="Q1150" s="107"/>
      <c r="R1150" s="113"/>
      <c r="S1150" s="101"/>
      <c r="T1150" s="102"/>
      <c r="U1150" s="102"/>
      <c r="V1150" s="105"/>
      <c r="W1150" s="105"/>
      <c r="X1150" s="105"/>
      <c r="Y1150" s="106"/>
      <c r="Z1150" s="105"/>
      <c r="BI1150" s="105"/>
      <c r="BJ1150" s="105"/>
      <c r="BK1150" s="105"/>
      <c r="BL1150" s="105"/>
    </row>
    <row r="1151" spans="3:64">
      <c r="C1151" s="45"/>
      <c r="D1151" s="53"/>
      <c r="E1151" s="54"/>
      <c r="F1151" s="54"/>
      <c r="G1151" s="53"/>
      <c r="H1151" s="53"/>
      <c r="I1151" s="53"/>
      <c r="J1151" s="53"/>
      <c r="K1151" s="53"/>
      <c r="L1151" s="54"/>
      <c r="M1151" s="110"/>
      <c r="N1151" s="110"/>
      <c r="O1151" s="105"/>
      <c r="P1151" s="112"/>
      <c r="Q1151" s="107"/>
      <c r="R1151" s="113"/>
      <c r="S1151" s="101"/>
      <c r="T1151" s="102"/>
      <c r="U1151" s="102"/>
      <c r="V1151" s="105"/>
      <c r="W1151" s="105"/>
      <c r="X1151" s="105"/>
      <c r="Y1151" s="106"/>
      <c r="Z1151" s="105"/>
      <c r="BI1151" s="105"/>
      <c r="BJ1151" s="105"/>
      <c r="BK1151" s="105"/>
      <c r="BL1151" s="105"/>
    </row>
    <row r="1152" spans="3:64">
      <c r="C1152" s="45"/>
      <c r="D1152" s="53"/>
      <c r="E1152" s="54"/>
      <c r="F1152" s="54"/>
      <c r="G1152" s="53"/>
      <c r="H1152" s="53"/>
      <c r="I1152" s="53"/>
      <c r="J1152" s="53"/>
      <c r="K1152" s="53"/>
      <c r="L1152" s="54"/>
      <c r="M1152" s="110"/>
      <c r="N1152" s="110"/>
      <c r="O1152" s="105"/>
      <c r="P1152" s="112"/>
      <c r="Q1152" s="107"/>
      <c r="R1152" s="113"/>
      <c r="S1152" s="101"/>
      <c r="T1152" s="102"/>
      <c r="U1152" s="102"/>
      <c r="V1152" s="105"/>
      <c r="W1152" s="105"/>
      <c r="X1152" s="105"/>
      <c r="Y1152" s="106"/>
      <c r="Z1152" s="105"/>
      <c r="BI1152" s="105"/>
      <c r="BJ1152" s="105"/>
      <c r="BK1152" s="105"/>
      <c r="BL1152" s="105"/>
    </row>
    <row r="1153" spans="3:64">
      <c r="C1153" s="45"/>
      <c r="D1153" s="53"/>
      <c r="E1153" s="54"/>
      <c r="F1153" s="54"/>
      <c r="G1153" s="53"/>
      <c r="H1153" s="53"/>
      <c r="I1153" s="53"/>
      <c r="J1153" s="53"/>
      <c r="K1153" s="53"/>
      <c r="L1153" s="54"/>
      <c r="M1153" s="110"/>
      <c r="N1153" s="110"/>
      <c r="O1153" s="105"/>
      <c r="P1153" s="112"/>
      <c r="Q1153" s="107"/>
      <c r="R1153" s="113"/>
      <c r="S1153" s="101"/>
      <c r="T1153" s="102"/>
      <c r="U1153" s="102"/>
      <c r="V1153" s="105"/>
      <c r="W1153" s="105"/>
      <c r="X1153" s="105"/>
      <c r="Y1153" s="106"/>
      <c r="Z1153" s="105"/>
      <c r="BI1153" s="105"/>
      <c r="BJ1153" s="105"/>
      <c r="BK1153" s="105"/>
      <c r="BL1153" s="105"/>
    </row>
    <row r="1154" spans="3:64">
      <c r="C1154" s="45"/>
      <c r="D1154" s="53"/>
      <c r="E1154" s="54"/>
      <c r="F1154" s="54"/>
      <c r="G1154" s="53"/>
      <c r="H1154" s="53"/>
      <c r="I1154" s="53"/>
      <c r="J1154" s="53"/>
      <c r="K1154" s="53"/>
      <c r="L1154" s="54"/>
      <c r="M1154" s="110"/>
      <c r="N1154" s="110"/>
      <c r="O1154" s="105"/>
      <c r="P1154" s="112"/>
      <c r="Q1154" s="107"/>
      <c r="R1154" s="113"/>
      <c r="S1154" s="101"/>
      <c r="T1154" s="102"/>
      <c r="U1154" s="102"/>
      <c r="V1154" s="105"/>
      <c r="W1154" s="105"/>
      <c r="X1154" s="105"/>
      <c r="Y1154" s="106"/>
      <c r="Z1154" s="105"/>
      <c r="BI1154" s="105"/>
      <c r="BJ1154" s="105"/>
      <c r="BK1154" s="105"/>
      <c r="BL1154" s="105"/>
    </row>
    <row r="1155" spans="3:64">
      <c r="C1155" s="45"/>
      <c r="D1155" s="53"/>
      <c r="E1155" s="54"/>
      <c r="F1155" s="54"/>
      <c r="G1155" s="53"/>
      <c r="H1155" s="53"/>
      <c r="I1155" s="53"/>
      <c r="J1155" s="53"/>
      <c r="K1155" s="53"/>
      <c r="L1155" s="54"/>
      <c r="M1155" s="110"/>
      <c r="N1155" s="110"/>
      <c r="O1155" s="105"/>
      <c r="P1155" s="112"/>
      <c r="Q1155" s="107"/>
      <c r="R1155" s="113"/>
      <c r="S1155" s="101"/>
      <c r="T1155" s="102"/>
      <c r="U1155" s="102"/>
      <c r="V1155" s="105"/>
      <c r="W1155" s="105"/>
      <c r="X1155" s="105"/>
      <c r="Y1155" s="106"/>
      <c r="Z1155" s="105"/>
      <c r="BI1155" s="105"/>
      <c r="BJ1155" s="105"/>
      <c r="BK1155" s="105"/>
      <c r="BL1155" s="105"/>
    </row>
    <row r="1156" spans="3:64">
      <c r="C1156" s="45"/>
      <c r="D1156" s="53"/>
      <c r="E1156" s="54"/>
      <c r="F1156" s="54"/>
      <c r="G1156" s="53"/>
      <c r="H1156" s="53"/>
      <c r="I1156" s="53"/>
      <c r="J1156" s="53"/>
      <c r="K1156" s="53"/>
      <c r="L1156" s="54"/>
      <c r="M1156" s="110"/>
      <c r="N1156" s="110"/>
      <c r="O1156" s="105"/>
      <c r="P1156" s="112"/>
      <c r="Q1156" s="107"/>
      <c r="R1156" s="113"/>
      <c r="S1156" s="101"/>
      <c r="T1156" s="102"/>
      <c r="U1156" s="102"/>
      <c r="V1156" s="105"/>
      <c r="W1156" s="105"/>
      <c r="X1156" s="105"/>
      <c r="Y1156" s="106"/>
      <c r="Z1156" s="105"/>
      <c r="BI1156" s="105"/>
      <c r="BJ1156" s="105"/>
      <c r="BK1156" s="105"/>
      <c r="BL1156" s="105"/>
    </row>
    <row r="1157" spans="3:64">
      <c r="C1157" s="45"/>
      <c r="D1157" s="53"/>
      <c r="E1157" s="54"/>
      <c r="F1157" s="54"/>
      <c r="G1157" s="53"/>
      <c r="H1157" s="53"/>
      <c r="I1157" s="53"/>
      <c r="J1157" s="53"/>
      <c r="K1157" s="53"/>
      <c r="L1157" s="54"/>
      <c r="M1157" s="110"/>
      <c r="N1157" s="110"/>
      <c r="O1157" s="105"/>
      <c r="P1157" s="112"/>
      <c r="Q1157" s="107"/>
      <c r="R1157" s="113"/>
      <c r="S1157" s="101"/>
      <c r="T1157" s="102"/>
      <c r="U1157" s="102"/>
      <c r="V1157" s="105"/>
      <c r="W1157" s="105"/>
      <c r="X1157" s="105"/>
      <c r="Y1157" s="106"/>
      <c r="Z1157" s="105"/>
      <c r="BI1157" s="105"/>
      <c r="BJ1157" s="105"/>
      <c r="BK1157" s="105"/>
      <c r="BL1157" s="105"/>
    </row>
    <row r="1158" spans="3:64">
      <c r="C1158" s="45"/>
      <c r="D1158" s="53"/>
      <c r="E1158" s="54"/>
      <c r="F1158" s="54"/>
      <c r="G1158" s="53"/>
      <c r="H1158" s="53"/>
      <c r="I1158" s="53"/>
      <c r="J1158" s="53"/>
      <c r="K1158" s="53"/>
      <c r="L1158" s="54"/>
      <c r="M1158" s="110"/>
      <c r="N1158" s="110"/>
      <c r="O1158" s="105"/>
      <c r="P1158" s="112"/>
      <c r="Q1158" s="107"/>
      <c r="R1158" s="113"/>
      <c r="S1158" s="101"/>
      <c r="T1158" s="102"/>
      <c r="U1158" s="102"/>
      <c r="V1158" s="105"/>
      <c r="W1158" s="105"/>
      <c r="X1158" s="105"/>
      <c r="Y1158" s="106"/>
      <c r="Z1158" s="105"/>
      <c r="BI1158" s="105"/>
      <c r="BJ1158" s="105"/>
      <c r="BK1158" s="105"/>
      <c r="BL1158" s="105"/>
    </row>
    <row r="1159" spans="3:64">
      <c r="C1159" s="45"/>
      <c r="D1159" s="53"/>
      <c r="E1159" s="54"/>
      <c r="F1159" s="54"/>
      <c r="G1159" s="53"/>
      <c r="H1159" s="53"/>
      <c r="I1159" s="53"/>
      <c r="J1159" s="53"/>
      <c r="K1159" s="53"/>
      <c r="L1159" s="54"/>
      <c r="M1159" s="110"/>
      <c r="N1159" s="110"/>
      <c r="O1159" s="105"/>
      <c r="P1159" s="112"/>
      <c r="Q1159" s="107"/>
      <c r="R1159" s="113"/>
      <c r="S1159" s="101"/>
      <c r="T1159" s="102"/>
      <c r="U1159" s="102"/>
      <c r="V1159" s="105"/>
      <c r="W1159" s="105"/>
      <c r="X1159" s="105"/>
      <c r="Y1159" s="106"/>
      <c r="Z1159" s="105"/>
      <c r="BI1159" s="105"/>
      <c r="BJ1159" s="105"/>
      <c r="BK1159" s="105"/>
      <c r="BL1159" s="105"/>
    </row>
    <row r="1160" spans="3:64">
      <c r="C1160" s="45"/>
      <c r="D1160" s="53"/>
      <c r="E1160" s="54"/>
      <c r="F1160" s="54"/>
      <c r="G1160" s="53"/>
      <c r="H1160" s="53"/>
      <c r="I1160" s="53"/>
      <c r="J1160" s="53"/>
      <c r="K1160" s="53"/>
      <c r="L1160" s="54"/>
      <c r="M1160" s="110"/>
      <c r="N1160" s="110"/>
      <c r="O1160" s="105"/>
      <c r="P1160" s="112"/>
      <c r="Q1160" s="107"/>
      <c r="R1160" s="113"/>
      <c r="S1160" s="101"/>
      <c r="T1160" s="102"/>
      <c r="U1160" s="102"/>
      <c r="V1160" s="105"/>
      <c r="W1160" s="105"/>
      <c r="X1160" s="105"/>
      <c r="Y1160" s="106"/>
      <c r="Z1160" s="105"/>
      <c r="BI1160" s="105"/>
      <c r="BJ1160" s="105"/>
      <c r="BK1160" s="105"/>
      <c r="BL1160" s="105"/>
    </row>
    <row r="1161" spans="3:64">
      <c r="C1161" s="45"/>
      <c r="D1161" s="53"/>
      <c r="E1161" s="54"/>
      <c r="F1161" s="54"/>
      <c r="G1161" s="53"/>
      <c r="H1161" s="53"/>
      <c r="I1161" s="53"/>
      <c r="J1161" s="53"/>
      <c r="K1161" s="53"/>
      <c r="L1161" s="54"/>
      <c r="M1161" s="110"/>
      <c r="N1161" s="110"/>
      <c r="O1161" s="105"/>
      <c r="P1161" s="112"/>
      <c r="Q1161" s="107"/>
      <c r="R1161" s="113"/>
      <c r="S1161" s="101"/>
      <c r="T1161" s="102"/>
      <c r="U1161" s="102"/>
      <c r="V1161" s="105"/>
      <c r="W1161" s="105"/>
      <c r="X1161" s="105"/>
      <c r="Y1161" s="106"/>
      <c r="Z1161" s="105"/>
      <c r="BI1161" s="105"/>
      <c r="BJ1161" s="105"/>
      <c r="BK1161" s="105"/>
      <c r="BL1161" s="105"/>
    </row>
    <row r="1162" spans="3:64">
      <c r="C1162" s="45"/>
      <c r="D1162" s="53"/>
      <c r="E1162" s="54"/>
      <c r="F1162" s="54"/>
      <c r="G1162" s="53"/>
      <c r="H1162" s="53"/>
      <c r="I1162" s="53"/>
      <c r="J1162" s="53"/>
      <c r="K1162" s="53"/>
      <c r="L1162" s="54"/>
      <c r="M1162" s="110"/>
      <c r="N1162" s="110"/>
      <c r="O1162" s="105"/>
      <c r="P1162" s="112"/>
      <c r="Q1162" s="107"/>
      <c r="R1162" s="113"/>
      <c r="S1162" s="101"/>
      <c r="T1162" s="102"/>
      <c r="U1162" s="102"/>
      <c r="V1162" s="105"/>
      <c r="W1162" s="105"/>
      <c r="X1162" s="105"/>
      <c r="Y1162" s="106"/>
      <c r="Z1162" s="105"/>
      <c r="BI1162" s="105"/>
      <c r="BJ1162" s="105"/>
      <c r="BK1162" s="105"/>
      <c r="BL1162" s="105"/>
    </row>
    <row r="1163" spans="3:64">
      <c r="C1163" s="45"/>
      <c r="D1163" s="53"/>
      <c r="E1163" s="54"/>
      <c r="F1163" s="54"/>
      <c r="G1163" s="53"/>
      <c r="H1163" s="53"/>
      <c r="I1163" s="53"/>
      <c r="J1163" s="53"/>
      <c r="K1163" s="53"/>
      <c r="L1163" s="54"/>
      <c r="M1163" s="110"/>
      <c r="N1163" s="110"/>
      <c r="O1163" s="105"/>
      <c r="P1163" s="112"/>
      <c r="Q1163" s="107"/>
      <c r="R1163" s="113"/>
      <c r="S1163" s="101"/>
      <c r="T1163" s="102"/>
      <c r="U1163" s="102"/>
      <c r="V1163" s="105"/>
      <c r="W1163" s="105"/>
      <c r="X1163" s="105"/>
      <c r="Y1163" s="106"/>
      <c r="Z1163" s="105"/>
      <c r="BI1163" s="105"/>
      <c r="BJ1163" s="105"/>
      <c r="BK1163" s="105"/>
      <c r="BL1163" s="105"/>
    </row>
    <row r="1164" spans="3:64">
      <c r="C1164" s="45"/>
      <c r="D1164" s="53"/>
      <c r="E1164" s="54"/>
      <c r="F1164" s="54"/>
      <c r="G1164" s="53"/>
      <c r="H1164" s="53"/>
      <c r="I1164" s="53"/>
      <c r="J1164" s="53"/>
      <c r="K1164" s="53"/>
      <c r="L1164" s="54"/>
      <c r="M1164" s="110"/>
      <c r="N1164" s="110"/>
      <c r="O1164" s="105"/>
      <c r="P1164" s="112"/>
      <c r="Q1164" s="107"/>
      <c r="R1164" s="113"/>
      <c r="S1164" s="101"/>
      <c r="T1164" s="102"/>
      <c r="U1164" s="102"/>
      <c r="V1164" s="105"/>
      <c r="W1164" s="105"/>
      <c r="X1164" s="105"/>
      <c r="Y1164" s="106"/>
      <c r="Z1164" s="105"/>
      <c r="BI1164" s="105"/>
      <c r="BJ1164" s="105"/>
      <c r="BK1164" s="105"/>
      <c r="BL1164" s="105"/>
    </row>
    <row r="1165" spans="3:64">
      <c r="C1165" s="45"/>
      <c r="D1165" s="53"/>
      <c r="E1165" s="54"/>
      <c r="F1165" s="54"/>
      <c r="G1165" s="53"/>
      <c r="H1165" s="53"/>
      <c r="I1165" s="53"/>
      <c r="J1165" s="53"/>
      <c r="K1165" s="53"/>
      <c r="L1165" s="54"/>
      <c r="M1165" s="110"/>
      <c r="N1165" s="110"/>
      <c r="O1165" s="105"/>
      <c r="P1165" s="112"/>
      <c r="Q1165" s="107"/>
      <c r="R1165" s="113"/>
      <c r="S1165" s="101"/>
      <c r="T1165" s="102"/>
      <c r="U1165" s="102"/>
      <c r="V1165" s="105"/>
      <c r="W1165" s="105"/>
      <c r="X1165" s="105"/>
      <c r="Y1165" s="106"/>
      <c r="Z1165" s="105"/>
      <c r="BI1165" s="105"/>
      <c r="BJ1165" s="105"/>
      <c r="BK1165" s="105"/>
      <c r="BL1165" s="105"/>
    </row>
    <row r="1166" spans="3:64">
      <c r="C1166" s="45"/>
      <c r="D1166" s="53"/>
      <c r="E1166" s="54"/>
      <c r="F1166" s="54"/>
      <c r="G1166" s="53"/>
      <c r="H1166" s="53"/>
      <c r="I1166" s="53"/>
      <c r="J1166" s="53"/>
      <c r="K1166" s="53"/>
      <c r="L1166" s="54"/>
      <c r="M1166" s="110"/>
      <c r="N1166" s="110"/>
      <c r="O1166" s="105"/>
      <c r="P1166" s="112"/>
      <c r="Q1166" s="107"/>
      <c r="R1166" s="113"/>
      <c r="S1166" s="101"/>
      <c r="T1166" s="102"/>
      <c r="U1166" s="102"/>
      <c r="V1166" s="105"/>
      <c r="W1166" s="105"/>
      <c r="X1166" s="105"/>
      <c r="Y1166" s="106"/>
      <c r="Z1166" s="105"/>
      <c r="BI1166" s="105"/>
      <c r="BJ1166" s="105"/>
      <c r="BK1166" s="105"/>
      <c r="BL1166" s="105"/>
    </row>
    <row r="1167" spans="3:64">
      <c r="C1167" s="45"/>
      <c r="D1167" s="53"/>
      <c r="E1167" s="54"/>
      <c r="F1167" s="54"/>
      <c r="G1167" s="53"/>
      <c r="H1167" s="53"/>
      <c r="I1167" s="53"/>
      <c r="J1167" s="53"/>
      <c r="K1167" s="53"/>
      <c r="L1167" s="54"/>
      <c r="M1167" s="110"/>
      <c r="N1167" s="110"/>
      <c r="O1167" s="105"/>
      <c r="P1167" s="112"/>
      <c r="Q1167" s="107"/>
      <c r="R1167" s="113"/>
      <c r="S1167" s="101"/>
      <c r="T1167" s="102"/>
      <c r="U1167" s="102"/>
      <c r="V1167" s="105"/>
      <c r="W1167" s="105"/>
      <c r="X1167" s="105"/>
      <c r="Y1167" s="106"/>
      <c r="Z1167" s="105"/>
      <c r="BI1167" s="105"/>
      <c r="BJ1167" s="105"/>
      <c r="BK1167" s="105"/>
      <c r="BL1167" s="105"/>
    </row>
    <row r="1168" spans="3:64">
      <c r="C1168" s="45"/>
      <c r="D1168" s="53"/>
      <c r="E1168" s="54"/>
      <c r="F1168" s="54"/>
      <c r="G1168" s="53"/>
      <c r="H1168" s="53"/>
      <c r="I1168" s="53"/>
      <c r="J1168" s="53"/>
      <c r="K1168" s="53"/>
      <c r="L1168" s="54"/>
      <c r="M1168" s="110"/>
      <c r="N1168" s="110"/>
      <c r="O1168" s="105"/>
      <c r="P1168" s="112"/>
      <c r="Q1168" s="107"/>
      <c r="R1168" s="113"/>
      <c r="S1168" s="101"/>
      <c r="T1168" s="102"/>
      <c r="U1168" s="102"/>
      <c r="V1168" s="105"/>
      <c r="W1168" s="105"/>
      <c r="X1168" s="105"/>
      <c r="Y1168" s="106"/>
      <c r="Z1168" s="105"/>
      <c r="BI1168" s="105"/>
      <c r="BJ1168" s="105"/>
      <c r="BK1168" s="105"/>
      <c r="BL1168" s="105"/>
    </row>
    <row r="1169" spans="3:64">
      <c r="C1169" s="45"/>
      <c r="D1169" s="53"/>
      <c r="E1169" s="54"/>
      <c r="F1169" s="54"/>
      <c r="G1169" s="53"/>
      <c r="H1169" s="53"/>
      <c r="I1169" s="53"/>
      <c r="J1169" s="53"/>
      <c r="K1169" s="53"/>
      <c r="L1169" s="54"/>
      <c r="M1169" s="110"/>
      <c r="N1169" s="110"/>
      <c r="O1169" s="105"/>
      <c r="P1169" s="112"/>
      <c r="Q1169" s="107"/>
      <c r="R1169" s="113"/>
      <c r="S1169" s="101"/>
      <c r="T1169" s="102"/>
      <c r="U1169" s="102"/>
      <c r="V1169" s="105"/>
      <c r="W1169" s="105"/>
      <c r="X1169" s="105"/>
      <c r="Y1169" s="106"/>
      <c r="Z1169" s="105"/>
      <c r="BI1169" s="105"/>
      <c r="BJ1169" s="105"/>
      <c r="BK1169" s="105"/>
      <c r="BL1169" s="105"/>
    </row>
    <row r="1170" spans="3:64">
      <c r="C1170" s="45"/>
      <c r="D1170" s="53"/>
      <c r="E1170" s="54"/>
      <c r="F1170" s="54"/>
      <c r="G1170" s="53"/>
      <c r="H1170" s="53"/>
      <c r="I1170" s="53"/>
      <c r="J1170" s="53"/>
      <c r="K1170" s="53"/>
      <c r="L1170" s="54"/>
      <c r="M1170" s="110"/>
      <c r="N1170" s="110"/>
      <c r="O1170" s="105"/>
      <c r="P1170" s="112"/>
      <c r="Q1170" s="107"/>
      <c r="R1170" s="113"/>
      <c r="S1170" s="101"/>
      <c r="T1170" s="102"/>
      <c r="U1170" s="102"/>
      <c r="V1170" s="105"/>
      <c r="W1170" s="105"/>
      <c r="X1170" s="105"/>
      <c r="Y1170" s="106"/>
      <c r="Z1170" s="105"/>
      <c r="BI1170" s="105"/>
      <c r="BJ1170" s="105"/>
      <c r="BK1170" s="105"/>
      <c r="BL1170" s="105"/>
    </row>
    <row r="1171" spans="3:64">
      <c r="C1171" s="45"/>
      <c r="D1171" s="53"/>
      <c r="E1171" s="54"/>
      <c r="F1171" s="54"/>
      <c r="G1171" s="53"/>
      <c r="H1171" s="53"/>
      <c r="I1171" s="53"/>
      <c r="J1171" s="53"/>
      <c r="K1171" s="53"/>
      <c r="L1171" s="54"/>
      <c r="M1171" s="110"/>
      <c r="N1171" s="110"/>
      <c r="O1171" s="105"/>
      <c r="P1171" s="112"/>
      <c r="Q1171" s="107"/>
      <c r="R1171" s="113"/>
      <c r="S1171" s="101"/>
      <c r="T1171" s="102"/>
      <c r="U1171" s="102"/>
      <c r="V1171" s="105"/>
      <c r="W1171" s="105"/>
      <c r="X1171" s="105"/>
      <c r="Y1171" s="106"/>
      <c r="Z1171" s="105"/>
      <c r="BI1171" s="105"/>
      <c r="BJ1171" s="105"/>
      <c r="BK1171" s="105"/>
      <c r="BL1171" s="105"/>
    </row>
    <row r="1172" spans="3:64">
      <c r="C1172" s="45"/>
      <c r="D1172" s="53"/>
      <c r="E1172" s="54"/>
      <c r="F1172" s="54"/>
      <c r="G1172" s="53"/>
      <c r="H1172" s="53"/>
      <c r="I1172" s="53"/>
      <c r="J1172" s="53"/>
      <c r="K1172" s="53"/>
      <c r="L1172" s="54"/>
      <c r="M1172" s="110"/>
      <c r="N1172" s="110"/>
      <c r="O1172" s="105"/>
      <c r="P1172" s="112"/>
      <c r="Q1172" s="107"/>
      <c r="R1172" s="113"/>
      <c r="S1172" s="101"/>
      <c r="T1172" s="102"/>
      <c r="U1172" s="102"/>
      <c r="V1172" s="105"/>
      <c r="W1172" s="105"/>
      <c r="X1172" s="105"/>
      <c r="Y1172" s="106"/>
      <c r="Z1172" s="105"/>
      <c r="BI1172" s="105"/>
      <c r="BJ1172" s="105"/>
      <c r="BK1172" s="105"/>
      <c r="BL1172" s="105"/>
    </row>
    <row r="1173" spans="3:64">
      <c r="C1173" s="45"/>
      <c r="D1173" s="53"/>
      <c r="E1173" s="54"/>
      <c r="F1173" s="54"/>
      <c r="G1173" s="53"/>
      <c r="H1173" s="53"/>
      <c r="I1173" s="53"/>
      <c r="J1173" s="53"/>
      <c r="K1173" s="53"/>
      <c r="L1173" s="54"/>
      <c r="M1173" s="110"/>
      <c r="N1173" s="110"/>
      <c r="O1173" s="105"/>
      <c r="P1173" s="112"/>
      <c r="Q1173" s="107"/>
      <c r="R1173" s="113"/>
      <c r="S1173" s="101"/>
      <c r="T1173" s="102"/>
      <c r="U1173" s="102"/>
      <c r="V1173" s="105"/>
      <c r="W1173" s="105"/>
      <c r="X1173" s="105"/>
      <c r="Y1173" s="106"/>
      <c r="Z1173" s="105"/>
      <c r="BI1173" s="105"/>
      <c r="BJ1173" s="105"/>
      <c r="BK1173" s="105"/>
      <c r="BL1173" s="105"/>
    </row>
    <row r="1174" spans="3:64">
      <c r="C1174" s="45"/>
      <c r="D1174" s="53"/>
      <c r="E1174" s="54"/>
      <c r="F1174" s="54"/>
      <c r="G1174" s="53"/>
      <c r="H1174" s="53"/>
      <c r="I1174" s="53"/>
      <c r="J1174" s="53"/>
      <c r="K1174" s="53"/>
      <c r="L1174" s="54"/>
      <c r="M1174" s="110"/>
      <c r="N1174" s="110"/>
      <c r="O1174" s="105"/>
      <c r="P1174" s="112"/>
      <c r="Q1174" s="107"/>
      <c r="R1174" s="113"/>
      <c r="S1174" s="101"/>
      <c r="T1174" s="102"/>
      <c r="U1174" s="102"/>
      <c r="V1174" s="105"/>
      <c r="W1174" s="105"/>
      <c r="X1174" s="105"/>
      <c r="Y1174" s="106"/>
      <c r="Z1174" s="105"/>
      <c r="BI1174" s="105"/>
      <c r="BJ1174" s="105"/>
      <c r="BK1174" s="105"/>
      <c r="BL1174" s="105"/>
    </row>
    <row r="1175" spans="3:64">
      <c r="C1175" s="45"/>
      <c r="D1175" s="53"/>
      <c r="E1175" s="54"/>
      <c r="F1175" s="54"/>
      <c r="G1175" s="53"/>
      <c r="H1175" s="53"/>
      <c r="I1175" s="53"/>
      <c r="J1175" s="53"/>
      <c r="K1175" s="53"/>
      <c r="L1175" s="54"/>
      <c r="M1175" s="110"/>
      <c r="N1175" s="110"/>
      <c r="O1175" s="105"/>
      <c r="P1175" s="112"/>
      <c r="Q1175" s="107"/>
      <c r="R1175" s="113"/>
      <c r="S1175" s="101"/>
      <c r="T1175" s="102"/>
      <c r="U1175" s="102"/>
      <c r="V1175" s="105"/>
      <c r="W1175" s="105"/>
      <c r="X1175" s="105"/>
      <c r="Y1175" s="106"/>
      <c r="Z1175" s="105"/>
      <c r="BI1175" s="105"/>
      <c r="BJ1175" s="105"/>
      <c r="BK1175" s="105"/>
      <c r="BL1175" s="105"/>
    </row>
    <row r="1176" spans="3:64">
      <c r="C1176" s="45"/>
      <c r="D1176" s="53"/>
      <c r="E1176" s="54"/>
      <c r="F1176" s="54"/>
      <c r="G1176" s="53"/>
      <c r="H1176" s="53"/>
      <c r="I1176" s="53"/>
      <c r="J1176" s="53"/>
      <c r="K1176" s="53"/>
      <c r="L1176" s="54"/>
      <c r="M1176" s="110"/>
      <c r="N1176" s="110"/>
      <c r="O1176" s="105"/>
      <c r="P1176" s="112"/>
      <c r="Q1176" s="107"/>
      <c r="R1176" s="113"/>
      <c r="S1176" s="101"/>
      <c r="T1176" s="102"/>
      <c r="U1176" s="102"/>
      <c r="V1176" s="105"/>
      <c r="W1176" s="105"/>
      <c r="X1176" s="105"/>
      <c r="Y1176" s="106"/>
      <c r="Z1176" s="105"/>
      <c r="BI1176" s="105"/>
      <c r="BJ1176" s="105"/>
      <c r="BK1176" s="105"/>
      <c r="BL1176" s="105"/>
    </row>
    <row r="1177" spans="3:64">
      <c r="C1177" s="45"/>
      <c r="D1177" s="53"/>
      <c r="E1177" s="54"/>
      <c r="F1177" s="54"/>
      <c r="G1177" s="53"/>
      <c r="H1177" s="53"/>
      <c r="I1177" s="53"/>
      <c r="J1177" s="53"/>
      <c r="K1177" s="53"/>
      <c r="L1177" s="54"/>
      <c r="M1177" s="110"/>
      <c r="N1177" s="110"/>
      <c r="O1177" s="105"/>
      <c r="P1177" s="112"/>
      <c r="Q1177" s="107"/>
      <c r="R1177" s="113"/>
      <c r="S1177" s="101"/>
      <c r="T1177" s="102"/>
      <c r="U1177" s="102"/>
      <c r="V1177" s="105"/>
      <c r="W1177" s="105"/>
      <c r="X1177" s="105"/>
      <c r="Y1177" s="106"/>
      <c r="Z1177" s="105"/>
      <c r="BI1177" s="105"/>
      <c r="BJ1177" s="105"/>
      <c r="BK1177" s="105"/>
      <c r="BL1177" s="105"/>
    </row>
    <row r="1178" spans="3:64">
      <c r="C1178" s="45"/>
      <c r="D1178" s="53"/>
      <c r="E1178" s="54"/>
      <c r="F1178" s="54"/>
      <c r="G1178" s="53"/>
      <c r="H1178" s="53"/>
      <c r="I1178" s="53"/>
      <c r="J1178" s="53"/>
      <c r="K1178" s="53"/>
      <c r="L1178" s="54"/>
      <c r="M1178" s="110"/>
      <c r="N1178" s="110"/>
      <c r="O1178" s="105"/>
      <c r="P1178" s="112"/>
      <c r="Q1178" s="107"/>
      <c r="R1178" s="113"/>
      <c r="S1178" s="101"/>
      <c r="T1178" s="102"/>
      <c r="U1178" s="102"/>
      <c r="V1178" s="105"/>
      <c r="W1178" s="105"/>
      <c r="X1178" s="105"/>
      <c r="Y1178" s="106"/>
      <c r="Z1178" s="105"/>
      <c r="BI1178" s="105"/>
      <c r="BJ1178" s="105"/>
      <c r="BK1178" s="105"/>
      <c r="BL1178" s="105"/>
    </row>
    <row r="1179" spans="3:64">
      <c r="C1179" s="45"/>
      <c r="D1179" s="53"/>
      <c r="E1179" s="54"/>
      <c r="F1179" s="54"/>
      <c r="G1179" s="53"/>
      <c r="H1179" s="53"/>
      <c r="I1179" s="53"/>
      <c r="J1179" s="53"/>
      <c r="K1179" s="53"/>
      <c r="L1179" s="54"/>
      <c r="M1179" s="110"/>
      <c r="N1179" s="110"/>
      <c r="O1179" s="105"/>
      <c r="P1179" s="112"/>
      <c r="Q1179" s="107"/>
      <c r="R1179" s="113"/>
      <c r="S1179" s="101"/>
      <c r="T1179" s="102"/>
      <c r="U1179" s="102"/>
      <c r="V1179" s="105"/>
      <c r="W1179" s="105"/>
      <c r="X1179" s="105"/>
      <c r="Y1179" s="106"/>
      <c r="Z1179" s="105"/>
      <c r="BI1179" s="105"/>
      <c r="BJ1179" s="105"/>
      <c r="BK1179" s="105"/>
      <c r="BL1179" s="105"/>
    </row>
    <row r="1180" spans="3:64">
      <c r="C1180" s="45"/>
      <c r="D1180" s="53"/>
      <c r="E1180" s="54"/>
      <c r="F1180" s="54"/>
      <c r="G1180" s="53"/>
      <c r="H1180" s="53"/>
      <c r="I1180" s="53"/>
      <c r="J1180" s="53"/>
      <c r="K1180" s="53"/>
      <c r="L1180" s="54"/>
      <c r="M1180" s="110"/>
      <c r="N1180" s="110"/>
      <c r="O1180" s="105"/>
      <c r="P1180" s="112"/>
      <c r="Q1180" s="107"/>
      <c r="R1180" s="113"/>
      <c r="S1180" s="101"/>
      <c r="T1180" s="102"/>
      <c r="U1180" s="102"/>
      <c r="V1180" s="105"/>
      <c r="W1180" s="105"/>
      <c r="X1180" s="105"/>
      <c r="Y1180" s="106"/>
      <c r="Z1180" s="105"/>
      <c r="BI1180" s="105"/>
      <c r="BJ1180" s="105"/>
      <c r="BK1180" s="105"/>
      <c r="BL1180" s="105"/>
    </row>
    <row r="1181" spans="3:64">
      <c r="C1181" s="45"/>
      <c r="D1181" s="53"/>
      <c r="E1181" s="54"/>
      <c r="F1181" s="54"/>
      <c r="G1181" s="53"/>
      <c r="H1181" s="53"/>
      <c r="I1181" s="53"/>
      <c r="J1181" s="53"/>
      <c r="K1181" s="53"/>
      <c r="L1181" s="54"/>
      <c r="M1181" s="110"/>
      <c r="N1181" s="110"/>
      <c r="O1181" s="105"/>
      <c r="P1181" s="112"/>
      <c r="Q1181" s="107"/>
      <c r="R1181" s="113"/>
      <c r="S1181" s="101"/>
      <c r="T1181" s="102"/>
      <c r="U1181" s="102"/>
      <c r="V1181" s="105"/>
      <c r="W1181" s="105"/>
      <c r="X1181" s="105"/>
      <c r="Y1181" s="106"/>
      <c r="Z1181" s="105"/>
      <c r="BI1181" s="105"/>
      <c r="BJ1181" s="105"/>
      <c r="BK1181" s="105"/>
      <c r="BL1181" s="105"/>
    </row>
    <row r="1182" spans="3:64">
      <c r="C1182" s="45"/>
      <c r="D1182" s="53"/>
      <c r="E1182" s="54"/>
      <c r="F1182" s="54"/>
      <c r="G1182" s="53"/>
      <c r="H1182" s="53"/>
      <c r="I1182" s="53"/>
      <c r="J1182" s="53"/>
      <c r="K1182" s="53"/>
      <c r="L1182" s="54"/>
      <c r="M1182" s="110"/>
      <c r="N1182" s="110"/>
      <c r="O1182" s="105"/>
      <c r="P1182" s="112"/>
      <c r="Q1182" s="107"/>
      <c r="R1182" s="113"/>
      <c r="S1182" s="101"/>
      <c r="T1182" s="102"/>
      <c r="U1182" s="102"/>
      <c r="V1182" s="105"/>
      <c r="W1182" s="105"/>
      <c r="X1182" s="105"/>
      <c r="Y1182" s="106"/>
      <c r="Z1182" s="105"/>
      <c r="BI1182" s="105"/>
      <c r="BJ1182" s="105"/>
      <c r="BK1182" s="105"/>
      <c r="BL1182" s="105"/>
    </row>
    <row r="1183" spans="3:64">
      <c r="C1183" s="45"/>
      <c r="D1183" s="53"/>
      <c r="E1183" s="54"/>
      <c r="F1183" s="54"/>
      <c r="G1183" s="53"/>
      <c r="H1183" s="53"/>
      <c r="I1183" s="53"/>
      <c r="J1183" s="53"/>
      <c r="K1183" s="53"/>
      <c r="L1183" s="54"/>
      <c r="M1183" s="110"/>
      <c r="N1183" s="110"/>
      <c r="O1183" s="105"/>
      <c r="P1183" s="112"/>
      <c r="Q1183" s="107"/>
      <c r="R1183" s="113"/>
      <c r="S1183" s="101"/>
      <c r="T1183" s="102"/>
      <c r="U1183" s="102"/>
      <c r="V1183" s="105"/>
      <c r="W1183" s="105"/>
      <c r="X1183" s="105"/>
      <c r="Y1183" s="106"/>
      <c r="Z1183" s="105"/>
      <c r="BI1183" s="105"/>
      <c r="BJ1183" s="105"/>
      <c r="BK1183" s="105"/>
      <c r="BL1183" s="105"/>
    </row>
    <row r="1184" spans="3:64">
      <c r="C1184" s="45"/>
      <c r="D1184" s="53"/>
      <c r="E1184" s="54"/>
      <c r="F1184" s="54"/>
      <c r="G1184" s="53"/>
      <c r="H1184" s="53"/>
      <c r="I1184" s="53"/>
      <c r="J1184" s="53"/>
      <c r="K1184" s="53"/>
      <c r="L1184" s="54"/>
      <c r="M1184" s="110"/>
      <c r="N1184" s="110"/>
      <c r="O1184" s="105"/>
      <c r="P1184" s="112"/>
      <c r="Q1184" s="107"/>
      <c r="R1184" s="113"/>
      <c r="S1184" s="101"/>
      <c r="T1184" s="102"/>
      <c r="U1184" s="102"/>
      <c r="V1184" s="105"/>
      <c r="W1184" s="105"/>
      <c r="X1184" s="105"/>
      <c r="Y1184" s="106"/>
      <c r="Z1184" s="105"/>
      <c r="BI1184" s="105"/>
      <c r="BJ1184" s="105"/>
      <c r="BK1184" s="105"/>
      <c r="BL1184" s="105"/>
    </row>
    <row r="1185" spans="3:64">
      <c r="C1185" s="45"/>
      <c r="D1185" s="53"/>
      <c r="E1185" s="54"/>
      <c r="F1185" s="54"/>
      <c r="G1185" s="53"/>
      <c r="H1185" s="53"/>
      <c r="I1185" s="53"/>
      <c r="J1185" s="53"/>
      <c r="K1185" s="53"/>
      <c r="L1185" s="54"/>
      <c r="M1185" s="110"/>
      <c r="N1185" s="110"/>
      <c r="O1185" s="105"/>
      <c r="P1185" s="112"/>
      <c r="Q1185" s="107"/>
      <c r="R1185" s="113"/>
      <c r="S1185" s="101"/>
      <c r="T1185" s="102"/>
      <c r="U1185" s="102"/>
      <c r="V1185" s="105"/>
      <c r="W1185" s="105"/>
      <c r="X1185" s="105"/>
      <c r="Y1185" s="106"/>
      <c r="Z1185" s="105"/>
      <c r="BI1185" s="105"/>
      <c r="BJ1185" s="105"/>
      <c r="BK1185" s="105"/>
      <c r="BL1185" s="105"/>
    </row>
    <row r="1186" spans="3:64">
      <c r="C1186" s="45"/>
      <c r="D1186" s="53"/>
      <c r="E1186" s="54"/>
      <c r="F1186" s="54"/>
      <c r="G1186" s="53"/>
      <c r="H1186" s="53"/>
      <c r="I1186" s="53"/>
      <c r="J1186" s="53"/>
      <c r="K1186" s="53"/>
      <c r="L1186" s="54"/>
      <c r="M1186" s="110"/>
      <c r="N1186" s="110"/>
      <c r="O1186" s="105"/>
      <c r="P1186" s="112"/>
      <c r="Q1186" s="107"/>
      <c r="R1186" s="113"/>
      <c r="S1186" s="101"/>
      <c r="T1186" s="102"/>
      <c r="U1186" s="102"/>
      <c r="V1186" s="105"/>
      <c r="W1186" s="105"/>
      <c r="X1186" s="105"/>
      <c r="Y1186" s="106"/>
      <c r="Z1186" s="105"/>
      <c r="BI1186" s="105"/>
      <c r="BJ1186" s="105"/>
      <c r="BK1186" s="105"/>
      <c r="BL1186" s="105"/>
    </row>
    <row r="1187" spans="3:64">
      <c r="C1187" s="45"/>
      <c r="D1187" s="53"/>
      <c r="E1187" s="54"/>
      <c r="F1187" s="54"/>
      <c r="G1187" s="53"/>
      <c r="H1187" s="53"/>
      <c r="I1187" s="53"/>
      <c r="J1187" s="53"/>
      <c r="K1187" s="53"/>
      <c r="L1187" s="54"/>
      <c r="M1187" s="110"/>
      <c r="N1187" s="110"/>
      <c r="O1187" s="105"/>
      <c r="P1187" s="112"/>
      <c r="Q1187" s="107"/>
      <c r="R1187" s="113"/>
      <c r="S1187" s="101"/>
      <c r="T1187" s="102"/>
      <c r="U1187" s="102"/>
      <c r="V1187" s="105"/>
      <c r="W1187" s="105"/>
      <c r="X1187" s="105"/>
      <c r="Y1187" s="106"/>
      <c r="Z1187" s="105"/>
      <c r="BI1187" s="105"/>
      <c r="BJ1187" s="105"/>
      <c r="BK1187" s="105"/>
      <c r="BL1187" s="105"/>
    </row>
    <row r="1188" spans="3:64">
      <c r="C1188" s="45"/>
      <c r="D1188" s="53"/>
      <c r="E1188" s="54"/>
      <c r="F1188" s="54"/>
      <c r="G1188" s="53"/>
      <c r="H1188" s="53"/>
      <c r="I1188" s="53"/>
      <c r="J1188" s="53"/>
      <c r="K1188" s="53"/>
      <c r="L1188" s="54"/>
      <c r="M1188" s="110"/>
      <c r="N1188" s="110"/>
      <c r="O1188" s="105"/>
      <c r="P1188" s="112"/>
      <c r="Q1188" s="107"/>
      <c r="R1188" s="113"/>
      <c r="S1188" s="101"/>
      <c r="T1188" s="102"/>
      <c r="U1188" s="102"/>
      <c r="V1188" s="105"/>
      <c r="W1188" s="105"/>
      <c r="X1188" s="105"/>
      <c r="Y1188" s="106"/>
      <c r="Z1188" s="105"/>
      <c r="BI1188" s="105"/>
      <c r="BJ1188" s="105"/>
      <c r="BK1188" s="105"/>
      <c r="BL1188" s="105"/>
    </row>
    <row r="1189" spans="3:64">
      <c r="C1189" s="45"/>
      <c r="D1189" s="53"/>
      <c r="E1189" s="54"/>
      <c r="F1189" s="54"/>
      <c r="G1189" s="53"/>
      <c r="H1189" s="53"/>
      <c r="I1189" s="53"/>
      <c r="J1189" s="53"/>
      <c r="K1189" s="53"/>
      <c r="L1189" s="54"/>
      <c r="M1189" s="110"/>
      <c r="N1189" s="110"/>
      <c r="O1189" s="105"/>
      <c r="P1189" s="112"/>
      <c r="Q1189" s="107"/>
      <c r="R1189" s="113"/>
      <c r="S1189" s="101"/>
      <c r="T1189" s="102"/>
      <c r="U1189" s="102"/>
      <c r="V1189" s="105"/>
      <c r="W1189" s="105"/>
      <c r="X1189" s="105"/>
      <c r="Y1189" s="106"/>
      <c r="Z1189" s="105"/>
      <c r="BI1189" s="105"/>
      <c r="BJ1189" s="105"/>
      <c r="BK1189" s="105"/>
      <c r="BL1189" s="105"/>
    </row>
    <row r="1190" spans="3:64">
      <c r="C1190" s="45"/>
      <c r="D1190" s="53"/>
      <c r="E1190" s="54"/>
      <c r="F1190" s="54"/>
      <c r="G1190" s="53"/>
      <c r="H1190" s="53"/>
      <c r="I1190" s="53"/>
      <c r="J1190" s="53"/>
      <c r="K1190" s="53"/>
      <c r="L1190" s="54"/>
      <c r="M1190" s="110"/>
      <c r="N1190" s="110"/>
      <c r="O1190" s="105"/>
      <c r="P1190" s="112"/>
      <c r="Q1190" s="107"/>
      <c r="R1190" s="113"/>
      <c r="S1190" s="101"/>
      <c r="T1190" s="102"/>
      <c r="U1190" s="102"/>
      <c r="V1190" s="105"/>
      <c r="W1190" s="105"/>
      <c r="X1190" s="105"/>
      <c r="Y1190" s="106"/>
      <c r="Z1190" s="105"/>
      <c r="BI1190" s="105"/>
      <c r="BJ1190" s="105"/>
      <c r="BK1190" s="105"/>
      <c r="BL1190" s="105"/>
    </row>
    <row r="1191" spans="3:64">
      <c r="C1191" s="45"/>
      <c r="D1191" s="53"/>
      <c r="E1191" s="54"/>
      <c r="F1191" s="54"/>
      <c r="G1191" s="53"/>
      <c r="H1191" s="53"/>
      <c r="I1191" s="53"/>
      <c r="J1191" s="53"/>
      <c r="K1191" s="53"/>
      <c r="L1191" s="54"/>
      <c r="M1191" s="110"/>
      <c r="N1191" s="110"/>
      <c r="O1191" s="105"/>
      <c r="P1191" s="112"/>
      <c r="Q1191" s="107"/>
      <c r="R1191" s="113"/>
      <c r="S1191" s="101"/>
      <c r="T1191" s="102"/>
      <c r="U1191" s="102"/>
      <c r="V1191" s="105"/>
      <c r="W1191" s="105"/>
      <c r="X1191" s="105"/>
      <c r="Y1191" s="106"/>
      <c r="Z1191" s="105"/>
      <c r="BI1191" s="105"/>
      <c r="BJ1191" s="105"/>
      <c r="BK1191" s="105"/>
      <c r="BL1191" s="105"/>
    </row>
    <row r="1192" spans="3:64">
      <c r="C1192" s="45"/>
      <c r="D1192" s="53"/>
      <c r="E1192" s="54"/>
      <c r="F1192" s="54"/>
      <c r="G1192" s="53"/>
      <c r="H1192" s="53"/>
      <c r="I1192" s="53"/>
      <c r="J1192" s="53"/>
      <c r="K1192" s="53"/>
      <c r="L1192" s="54"/>
      <c r="M1192" s="110"/>
      <c r="N1192" s="110"/>
      <c r="O1192" s="105"/>
      <c r="P1192" s="112"/>
      <c r="Q1192" s="107"/>
      <c r="R1192" s="113"/>
      <c r="S1192" s="101"/>
      <c r="T1192" s="102"/>
      <c r="U1192" s="102"/>
      <c r="V1192" s="105"/>
      <c r="W1192" s="105"/>
      <c r="X1192" s="105"/>
      <c r="Y1192" s="106"/>
      <c r="Z1192" s="105"/>
      <c r="BI1192" s="105"/>
      <c r="BJ1192" s="105"/>
      <c r="BK1192" s="105"/>
      <c r="BL1192" s="105"/>
    </row>
    <row r="1193" spans="3:64">
      <c r="C1193" s="45"/>
      <c r="D1193" s="53"/>
      <c r="E1193" s="54"/>
      <c r="F1193" s="54"/>
      <c r="G1193" s="53"/>
      <c r="H1193" s="53"/>
      <c r="I1193" s="53"/>
      <c r="J1193" s="53"/>
      <c r="K1193" s="53"/>
      <c r="L1193" s="54"/>
      <c r="M1193" s="110"/>
      <c r="N1193" s="110"/>
      <c r="O1193" s="105"/>
      <c r="P1193" s="112"/>
      <c r="Q1193" s="107"/>
      <c r="R1193" s="113"/>
      <c r="S1193" s="101"/>
      <c r="T1193" s="102"/>
      <c r="U1193" s="102"/>
      <c r="V1193" s="105"/>
      <c r="W1193" s="105"/>
      <c r="X1193" s="105"/>
      <c r="Y1193" s="106"/>
      <c r="Z1193" s="105"/>
      <c r="BI1193" s="105"/>
      <c r="BJ1193" s="105"/>
      <c r="BK1193" s="105"/>
      <c r="BL1193" s="105"/>
    </row>
    <row r="1194" spans="3:64">
      <c r="C1194" s="45"/>
      <c r="D1194" s="53"/>
      <c r="E1194" s="54"/>
      <c r="F1194" s="54"/>
      <c r="G1194" s="53"/>
      <c r="H1194" s="53"/>
      <c r="I1194" s="53"/>
      <c r="J1194" s="53"/>
      <c r="K1194" s="53"/>
      <c r="L1194" s="54"/>
      <c r="M1194" s="110"/>
      <c r="N1194" s="110"/>
      <c r="O1194" s="105"/>
      <c r="P1194" s="112"/>
      <c r="Q1194" s="107"/>
      <c r="R1194" s="113"/>
      <c r="S1194" s="101"/>
      <c r="T1194" s="102"/>
      <c r="U1194" s="102"/>
      <c r="V1194" s="105"/>
      <c r="W1194" s="105"/>
      <c r="X1194" s="105"/>
      <c r="Y1194" s="106"/>
      <c r="Z1194" s="105"/>
      <c r="BI1194" s="105"/>
      <c r="BJ1194" s="105"/>
      <c r="BK1194" s="105"/>
      <c r="BL1194" s="105"/>
    </row>
    <row r="1195" spans="3:64">
      <c r="C1195" s="45"/>
      <c r="D1195" s="53"/>
      <c r="E1195" s="54"/>
      <c r="F1195" s="54"/>
      <c r="G1195" s="53"/>
      <c r="H1195" s="53"/>
      <c r="I1195" s="53"/>
      <c r="J1195" s="53"/>
      <c r="K1195" s="53"/>
      <c r="L1195" s="54"/>
      <c r="M1195" s="110"/>
      <c r="N1195" s="110"/>
      <c r="O1195" s="105"/>
      <c r="P1195" s="112"/>
      <c r="Q1195" s="107"/>
      <c r="R1195" s="113"/>
      <c r="S1195" s="101"/>
      <c r="T1195" s="102"/>
      <c r="U1195" s="102"/>
      <c r="V1195" s="105"/>
      <c r="W1195" s="105"/>
      <c r="X1195" s="105"/>
      <c r="Y1195" s="106"/>
      <c r="Z1195" s="105"/>
      <c r="BI1195" s="105"/>
      <c r="BJ1195" s="105"/>
      <c r="BK1195" s="105"/>
      <c r="BL1195" s="105"/>
    </row>
    <row r="1196" spans="3:64">
      <c r="C1196" s="45"/>
      <c r="D1196" s="53"/>
      <c r="E1196" s="54"/>
      <c r="F1196" s="54"/>
      <c r="G1196" s="53"/>
      <c r="H1196" s="53"/>
      <c r="I1196" s="53"/>
      <c r="J1196" s="53"/>
      <c r="K1196" s="53"/>
      <c r="L1196" s="54"/>
      <c r="M1196" s="54"/>
      <c r="N1196" s="54"/>
      <c r="O1196" s="105"/>
      <c r="P1196" s="112"/>
      <c r="Q1196" s="105"/>
      <c r="R1196" s="113"/>
      <c r="S1196" s="108"/>
      <c r="T1196" s="53"/>
      <c r="U1196" s="53"/>
      <c r="V1196" s="105"/>
      <c r="W1196" s="105"/>
      <c r="X1196" s="105"/>
      <c r="Y1196" s="106"/>
      <c r="Z1196" s="105"/>
      <c r="BI1196" s="105"/>
      <c r="BJ1196" s="105"/>
      <c r="BK1196" s="105"/>
      <c r="BL1196" s="105"/>
    </row>
    <row r="1197" spans="3:64">
      <c r="C1197" s="45"/>
      <c r="D1197" s="53"/>
      <c r="E1197" s="54"/>
      <c r="F1197" s="54"/>
      <c r="G1197" s="53"/>
      <c r="H1197" s="53"/>
      <c r="I1197" s="53"/>
      <c r="J1197" s="53"/>
      <c r="K1197" s="53"/>
      <c r="L1197" s="54"/>
      <c r="M1197" s="54"/>
      <c r="N1197" s="54"/>
      <c r="O1197" s="105"/>
      <c r="P1197" s="112"/>
      <c r="Q1197" s="107"/>
      <c r="R1197" s="113"/>
      <c r="S1197" s="108"/>
      <c r="T1197" s="53"/>
      <c r="U1197" s="53"/>
      <c r="V1197" s="105"/>
      <c r="W1197" s="105"/>
      <c r="X1197" s="105"/>
      <c r="Y1197" s="106"/>
      <c r="Z1197" s="105"/>
      <c r="BI1197" s="105"/>
      <c r="BJ1197" s="105"/>
      <c r="BK1197" s="105"/>
      <c r="BL1197" s="105"/>
    </row>
    <row r="1198" spans="3:64">
      <c r="C1198" s="45"/>
      <c r="D1198" s="53"/>
      <c r="E1198" s="54"/>
      <c r="F1198" s="54"/>
      <c r="G1198" s="53"/>
      <c r="H1198" s="53"/>
      <c r="I1198" s="53"/>
      <c r="J1198" s="53"/>
      <c r="K1198" s="53"/>
      <c r="L1198" s="54"/>
      <c r="M1198" s="54"/>
      <c r="N1198" s="54"/>
      <c r="O1198" s="105"/>
      <c r="P1198" s="112"/>
      <c r="Q1198" s="107"/>
      <c r="R1198" s="113"/>
      <c r="S1198" s="108"/>
      <c r="T1198" s="53"/>
      <c r="U1198" s="53"/>
      <c r="V1198" s="105"/>
      <c r="W1198" s="105"/>
      <c r="X1198" s="105"/>
      <c r="Y1198" s="106"/>
      <c r="Z1198" s="105"/>
      <c r="BI1198" s="105"/>
      <c r="BJ1198" s="105"/>
      <c r="BK1198" s="105"/>
      <c r="BL1198" s="105"/>
    </row>
    <row r="1199" spans="3:64">
      <c r="C1199" s="45"/>
      <c r="D1199" s="53"/>
      <c r="E1199" s="54"/>
      <c r="F1199" s="54"/>
      <c r="G1199" s="53"/>
      <c r="H1199" s="53"/>
      <c r="I1199" s="53"/>
      <c r="J1199" s="53"/>
      <c r="K1199" s="53"/>
      <c r="L1199" s="54"/>
      <c r="M1199" s="54"/>
      <c r="N1199" s="54"/>
      <c r="O1199" s="105"/>
      <c r="P1199" s="112"/>
      <c r="Q1199" s="107"/>
      <c r="R1199" s="113"/>
      <c r="S1199" s="108"/>
      <c r="T1199" s="53"/>
      <c r="U1199" s="53"/>
      <c r="V1199" s="105"/>
      <c r="W1199" s="105"/>
      <c r="X1199" s="105"/>
      <c r="Y1199" s="106"/>
      <c r="Z1199" s="105"/>
      <c r="BI1199" s="105"/>
      <c r="BJ1199" s="105"/>
      <c r="BK1199" s="105"/>
      <c r="BL1199" s="105"/>
    </row>
    <row r="1200" spans="3:64" ht="12.75" customHeight="1" thickBot="1">
      <c r="C1200" s="45"/>
      <c r="D1200" s="53"/>
      <c r="E1200" s="54"/>
      <c r="F1200" s="54"/>
      <c r="G1200" s="53"/>
      <c r="H1200" s="53"/>
      <c r="I1200" s="53"/>
      <c r="J1200" s="53"/>
      <c r="K1200" s="53"/>
      <c r="L1200" s="54"/>
      <c r="M1200" s="54"/>
      <c r="N1200" s="54"/>
      <c r="O1200" s="105"/>
      <c r="P1200" s="112"/>
      <c r="Q1200" s="107"/>
      <c r="R1200" s="113"/>
      <c r="S1200" s="108"/>
      <c r="T1200" s="53"/>
      <c r="U1200" s="53"/>
      <c r="V1200" s="105"/>
      <c r="W1200" s="105"/>
      <c r="X1200" s="105"/>
      <c r="Y1200" s="106"/>
      <c r="Z1200" s="105"/>
      <c r="AA1200" s="105"/>
      <c r="AB1200" s="105"/>
      <c r="AC1200" s="105"/>
      <c r="AD1200" s="105"/>
      <c r="AE1200" s="105"/>
      <c r="AF1200" s="105"/>
      <c r="AG1200" s="105"/>
      <c r="AH1200" s="105"/>
      <c r="AI1200" s="105"/>
      <c r="BI1200" s="105"/>
      <c r="BJ1200" s="105"/>
      <c r="BK1200" s="105"/>
      <c r="BL1200" s="105"/>
    </row>
    <row r="1201" spans="1:64" s="109" customFormat="1" ht="15.75" thickBot="1">
      <c r="A1201" s="45"/>
      <c r="B1201" s="45"/>
      <c r="C1201" s="45"/>
      <c r="D1201" s="114"/>
      <c r="E1201" s="103"/>
      <c r="F1201" s="103"/>
      <c r="G1201" s="114"/>
      <c r="H1201" s="114"/>
      <c r="I1201" s="114"/>
      <c r="J1201" s="114"/>
      <c r="K1201" s="114"/>
      <c r="L1201" s="103"/>
      <c r="M1201" s="103"/>
      <c r="N1201" s="103"/>
      <c r="O1201" s="118"/>
      <c r="P1201" s="115"/>
      <c r="Q1201" s="116"/>
      <c r="R1201" s="117"/>
      <c r="S1201" s="119"/>
      <c r="T1201" s="120"/>
      <c r="U1201" s="120"/>
      <c r="V1201" s="118"/>
      <c r="W1201" s="118"/>
      <c r="X1201" s="118"/>
      <c r="Y1201" s="121"/>
      <c r="Z1201" s="118"/>
      <c r="BI1201" s="118"/>
      <c r="BJ1201" s="118"/>
      <c r="BK1201" s="118"/>
      <c r="BL1201" s="118"/>
    </row>
    <row r="1202" spans="1:64">
      <c r="C1202" s="45"/>
      <c r="D1202" s="53"/>
      <c r="E1202" s="54"/>
      <c r="F1202" s="54"/>
      <c r="G1202" s="53"/>
      <c r="H1202" s="53"/>
      <c r="I1202" s="53"/>
      <c r="J1202" s="53"/>
      <c r="K1202" s="53"/>
      <c r="L1202" s="54"/>
      <c r="M1202" s="54"/>
      <c r="N1202" s="54"/>
      <c r="O1202" s="105"/>
      <c r="P1202" s="104"/>
      <c r="Q1202" s="105"/>
      <c r="R1202" s="106"/>
      <c r="S1202" s="108"/>
      <c r="T1202" s="53"/>
      <c r="U1202" s="53"/>
      <c r="V1202" s="105"/>
      <c r="W1202" s="105"/>
      <c r="X1202" s="105"/>
      <c r="Y1202" s="106"/>
      <c r="Z1202" s="105"/>
      <c r="BI1202" s="105"/>
      <c r="BJ1202" s="105"/>
      <c r="BK1202" s="105"/>
      <c r="BL1202" s="105"/>
    </row>
    <row r="1203" spans="1:64">
      <c r="C1203" s="45"/>
      <c r="D1203" s="53"/>
      <c r="E1203" s="54"/>
      <c r="F1203" s="54"/>
      <c r="G1203" s="53"/>
      <c r="H1203" s="53"/>
      <c r="I1203" s="53"/>
      <c r="J1203" s="53"/>
      <c r="K1203" s="53"/>
      <c r="L1203" s="54"/>
      <c r="M1203" s="54"/>
      <c r="N1203" s="54"/>
      <c r="O1203" s="105"/>
      <c r="P1203" s="104"/>
      <c r="Q1203" s="105"/>
      <c r="R1203" s="106"/>
      <c r="S1203" s="108"/>
      <c r="T1203" s="53"/>
      <c r="U1203" s="53"/>
      <c r="V1203" s="105"/>
      <c r="W1203" s="105"/>
      <c r="X1203" s="105"/>
      <c r="Y1203" s="106"/>
      <c r="Z1203" s="105"/>
      <c r="BI1203" s="105"/>
      <c r="BJ1203" s="105"/>
      <c r="BK1203" s="105"/>
      <c r="BL1203" s="105"/>
    </row>
    <row r="1204" spans="1:64">
      <c r="C1204" s="45"/>
      <c r="D1204" s="53"/>
      <c r="E1204" s="54"/>
      <c r="F1204" s="54"/>
      <c r="G1204" s="53"/>
      <c r="H1204" s="53"/>
      <c r="I1204" s="53"/>
      <c r="J1204" s="53"/>
      <c r="K1204" s="53"/>
      <c r="L1204" s="54"/>
      <c r="M1204" s="54"/>
      <c r="N1204" s="54"/>
      <c r="O1204" s="105"/>
      <c r="P1204" s="104"/>
      <c r="Q1204" s="105"/>
      <c r="R1204" s="106"/>
      <c r="S1204" s="108"/>
      <c r="T1204" s="53"/>
      <c r="U1204" s="53"/>
      <c r="V1204" s="105"/>
      <c r="W1204" s="105"/>
      <c r="X1204" s="105"/>
      <c r="Y1204" s="106"/>
      <c r="Z1204" s="105"/>
      <c r="BI1204" s="105"/>
      <c r="BJ1204" s="105"/>
      <c r="BK1204" s="105"/>
      <c r="BL1204" s="105"/>
    </row>
    <row r="1205" spans="1:64">
      <c r="C1205" s="45"/>
      <c r="D1205" s="53"/>
      <c r="E1205" s="54"/>
      <c r="F1205" s="54"/>
      <c r="G1205" s="53"/>
      <c r="H1205" s="53"/>
      <c r="I1205" s="53"/>
      <c r="J1205" s="53"/>
      <c r="K1205" s="53"/>
      <c r="L1205" s="54"/>
      <c r="M1205" s="54"/>
      <c r="N1205" s="54"/>
      <c r="O1205" s="105"/>
      <c r="P1205" s="104"/>
      <c r="Q1205" s="105"/>
      <c r="R1205" s="106"/>
      <c r="S1205" s="108"/>
      <c r="T1205" s="53"/>
      <c r="U1205" s="53"/>
      <c r="V1205" s="105"/>
      <c r="W1205" s="105"/>
      <c r="X1205" s="105"/>
      <c r="Y1205" s="106"/>
      <c r="Z1205" s="105"/>
      <c r="BI1205" s="105"/>
      <c r="BJ1205" s="105"/>
      <c r="BK1205" s="105"/>
      <c r="BL1205" s="105"/>
    </row>
    <row r="1206" spans="1:64">
      <c r="C1206" s="45"/>
      <c r="D1206" s="53"/>
      <c r="E1206" s="54"/>
      <c r="F1206" s="54"/>
      <c r="G1206" s="53"/>
      <c r="H1206" s="53"/>
      <c r="I1206" s="53"/>
      <c r="J1206" s="53"/>
      <c r="K1206" s="53"/>
      <c r="L1206" s="54"/>
      <c r="M1206" s="54"/>
      <c r="N1206" s="54"/>
      <c r="O1206" s="105"/>
      <c r="P1206" s="104"/>
      <c r="Q1206" s="105"/>
      <c r="R1206" s="106"/>
      <c r="S1206" s="108"/>
      <c r="T1206" s="53"/>
      <c r="U1206" s="53"/>
      <c r="V1206" s="105"/>
      <c r="W1206" s="105"/>
      <c r="X1206" s="105"/>
      <c r="Y1206" s="106"/>
      <c r="Z1206" s="105"/>
      <c r="BI1206" s="105"/>
      <c r="BJ1206" s="105"/>
      <c r="BK1206" s="105"/>
      <c r="BL1206" s="105"/>
    </row>
    <row r="1207" spans="1:64">
      <c r="C1207" s="45"/>
      <c r="D1207" s="53"/>
      <c r="E1207" s="54"/>
      <c r="F1207" s="54"/>
      <c r="G1207" s="53"/>
      <c r="H1207" s="53"/>
      <c r="I1207" s="53"/>
      <c r="J1207" s="53"/>
      <c r="K1207" s="53"/>
      <c r="L1207" s="54"/>
      <c r="M1207" s="54"/>
      <c r="N1207" s="54"/>
      <c r="O1207" s="105"/>
      <c r="P1207" s="104"/>
      <c r="Q1207" s="105"/>
      <c r="R1207" s="106"/>
      <c r="S1207" s="108"/>
      <c r="T1207" s="53"/>
      <c r="U1207" s="53"/>
      <c r="V1207" s="105"/>
      <c r="W1207" s="105"/>
      <c r="X1207" s="105"/>
      <c r="Y1207" s="106"/>
      <c r="Z1207" s="105"/>
      <c r="BI1207" s="105"/>
      <c r="BJ1207" s="105"/>
      <c r="BK1207" s="105"/>
      <c r="BL1207" s="105"/>
    </row>
    <row r="1208" spans="1:64">
      <c r="C1208" s="45"/>
      <c r="D1208" s="53"/>
      <c r="E1208" s="54"/>
      <c r="F1208" s="54"/>
      <c r="G1208" s="53"/>
      <c r="H1208" s="53"/>
      <c r="I1208" s="53"/>
      <c r="J1208" s="53"/>
      <c r="K1208" s="53"/>
      <c r="L1208" s="54"/>
      <c r="M1208" s="54"/>
      <c r="N1208" s="54"/>
      <c r="O1208" s="105"/>
      <c r="P1208" s="104"/>
      <c r="Q1208" s="105"/>
      <c r="R1208" s="106"/>
      <c r="S1208" s="108"/>
      <c r="T1208" s="53"/>
      <c r="U1208" s="53"/>
      <c r="V1208" s="105"/>
      <c r="W1208" s="105"/>
      <c r="X1208" s="105"/>
      <c r="Y1208" s="106"/>
      <c r="Z1208" s="105"/>
      <c r="BI1208" s="105"/>
      <c r="BJ1208" s="105"/>
      <c r="BK1208" s="105"/>
      <c r="BL1208" s="105"/>
    </row>
    <row r="1209" spans="1:64">
      <c r="C1209" s="45"/>
      <c r="D1209" s="53"/>
      <c r="E1209" s="54"/>
      <c r="F1209" s="54"/>
      <c r="G1209" s="53"/>
      <c r="H1209" s="53"/>
      <c r="I1209" s="53"/>
      <c r="J1209" s="53"/>
      <c r="K1209" s="53"/>
      <c r="L1209" s="54"/>
      <c r="M1209" s="54"/>
      <c r="N1209" s="54"/>
      <c r="O1209" s="105"/>
      <c r="P1209" s="104"/>
      <c r="Q1209" s="105"/>
      <c r="R1209" s="106"/>
      <c r="S1209" s="108"/>
      <c r="T1209" s="53"/>
      <c r="U1209" s="53"/>
      <c r="V1209" s="105"/>
      <c r="W1209" s="105"/>
      <c r="X1209" s="105"/>
      <c r="Y1209" s="106"/>
      <c r="Z1209" s="105"/>
      <c r="BI1209" s="105"/>
      <c r="BJ1209" s="105"/>
      <c r="BK1209" s="105"/>
      <c r="BL1209" s="105"/>
    </row>
    <row r="1210" spans="1:64">
      <c r="C1210" s="45"/>
      <c r="D1210" s="53"/>
      <c r="E1210" s="54"/>
      <c r="F1210" s="54"/>
      <c r="G1210" s="53"/>
      <c r="H1210" s="53"/>
      <c r="I1210" s="53"/>
      <c r="J1210" s="53"/>
      <c r="K1210" s="53"/>
      <c r="L1210" s="54"/>
      <c r="M1210" s="54"/>
      <c r="N1210" s="54"/>
      <c r="O1210" s="105"/>
      <c r="P1210" s="104"/>
      <c r="Q1210" s="105"/>
      <c r="R1210" s="106"/>
      <c r="S1210" s="108"/>
      <c r="T1210" s="53"/>
      <c r="U1210" s="53"/>
      <c r="V1210" s="105"/>
      <c r="W1210" s="105"/>
      <c r="X1210" s="105"/>
      <c r="Y1210" s="106"/>
      <c r="Z1210" s="105"/>
      <c r="BI1210" s="105"/>
      <c r="BJ1210" s="105"/>
      <c r="BK1210" s="105"/>
      <c r="BL1210" s="105"/>
    </row>
    <row r="1211" spans="1:64">
      <c r="C1211" s="45"/>
      <c r="D1211" s="53"/>
      <c r="E1211" s="54"/>
      <c r="F1211" s="54"/>
      <c r="G1211" s="53"/>
      <c r="H1211" s="53"/>
      <c r="I1211" s="53"/>
      <c r="J1211" s="53"/>
      <c r="K1211" s="53"/>
      <c r="L1211" s="54"/>
      <c r="M1211" s="54"/>
      <c r="N1211" s="54"/>
      <c r="O1211" s="105"/>
      <c r="P1211" s="104"/>
      <c r="Q1211" s="105"/>
      <c r="R1211" s="106"/>
      <c r="S1211" s="108"/>
      <c r="T1211" s="53"/>
      <c r="U1211" s="53"/>
      <c r="V1211" s="105"/>
      <c r="W1211" s="105"/>
      <c r="X1211" s="105"/>
      <c r="Y1211" s="106"/>
      <c r="Z1211" s="105"/>
      <c r="BI1211" s="105"/>
      <c r="BJ1211" s="105"/>
      <c r="BK1211" s="105"/>
      <c r="BL1211" s="105"/>
    </row>
    <row r="1212" spans="1:64">
      <c r="C1212" s="45"/>
      <c r="D1212" s="53"/>
      <c r="E1212" s="54"/>
      <c r="F1212" s="54"/>
      <c r="G1212" s="53"/>
      <c r="H1212" s="53"/>
      <c r="I1212" s="53"/>
      <c r="J1212" s="53"/>
      <c r="K1212" s="53"/>
      <c r="L1212" s="54"/>
      <c r="M1212" s="54"/>
      <c r="N1212" s="54"/>
      <c r="O1212" s="105"/>
      <c r="P1212" s="104"/>
      <c r="Q1212" s="105"/>
      <c r="R1212" s="106"/>
      <c r="S1212" s="108"/>
      <c r="T1212" s="53"/>
      <c r="U1212" s="53"/>
      <c r="V1212" s="105"/>
      <c r="W1212" s="105"/>
      <c r="X1212" s="105"/>
      <c r="Y1212" s="106"/>
      <c r="Z1212" s="105"/>
      <c r="BI1212" s="105"/>
      <c r="BJ1212" s="105"/>
      <c r="BK1212" s="105"/>
      <c r="BL1212" s="105"/>
    </row>
    <row r="1213" spans="1:64">
      <c r="C1213" s="45"/>
      <c r="D1213" s="53"/>
      <c r="E1213" s="54"/>
      <c r="F1213" s="54"/>
      <c r="G1213" s="53"/>
      <c r="H1213" s="53"/>
      <c r="I1213" s="53"/>
      <c r="J1213" s="53"/>
      <c r="K1213" s="53"/>
      <c r="L1213" s="54"/>
      <c r="M1213" s="54"/>
      <c r="N1213" s="54"/>
      <c r="O1213" s="105"/>
      <c r="P1213" s="104"/>
      <c r="Q1213" s="105"/>
      <c r="R1213" s="106"/>
      <c r="S1213" s="108"/>
      <c r="T1213" s="53"/>
      <c r="U1213" s="53"/>
      <c r="V1213" s="105"/>
      <c r="W1213" s="105"/>
      <c r="X1213" s="105"/>
      <c r="Y1213" s="106"/>
      <c r="Z1213" s="105"/>
      <c r="BI1213" s="105"/>
      <c r="BJ1213" s="105"/>
      <c r="BK1213" s="105"/>
      <c r="BL1213" s="105"/>
    </row>
    <row r="1214" spans="1:64">
      <c r="C1214" s="45"/>
      <c r="D1214" s="53"/>
      <c r="E1214" s="54"/>
      <c r="F1214" s="54"/>
      <c r="G1214" s="53"/>
      <c r="H1214" s="53"/>
      <c r="I1214" s="53"/>
      <c r="J1214" s="53"/>
      <c r="K1214" s="53"/>
      <c r="L1214" s="54"/>
      <c r="M1214" s="54"/>
      <c r="N1214" s="54"/>
      <c r="O1214" s="105"/>
      <c r="P1214" s="104"/>
      <c r="Q1214" s="105"/>
      <c r="R1214" s="106"/>
      <c r="S1214" s="108"/>
      <c r="T1214" s="53"/>
      <c r="U1214" s="53"/>
      <c r="V1214" s="105"/>
      <c r="W1214" s="105"/>
      <c r="X1214" s="105"/>
      <c r="Y1214" s="106"/>
      <c r="Z1214" s="105"/>
      <c r="BI1214" s="105"/>
      <c r="BJ1214" s="105"/>
      <c r="BK1214" s="105"/>
      <c r="BL1214" s="105"/>
    </row>
    <row r="1215" spans="1:64">
      <c r="C1215" s="45"/>
      <c r="D1215" s="53"/>
      <c r="E1215" s="54"/>
      <c r="F1215" s="54"/>
      <c r="G1215" s="53"/>
      <c r="H1215" s="53"/>
      <c r="I1215" s="53"/>
      <c r="J1215" s="53"/>
      <c r="K1215" s="53"/>
      <c r="L1215" s="54"/>
      <c r="M1215" s="54"/>
      <c r="N1215" s="54"/>
      <c r="O1215" s="105"/>
      <c r="P1215" s="104"/>
      <c r="Q1215" s="105"/>
      <c r="R1215" s="106"/>
      <c r="S1215" s="108"/>
      <c r="T1215" s="53"/>
      <c r="U1215" s="53"/>
      <c r="V1215" s="105"/>
      <c r="W1215" s="105"/>
      <c r="X1215" s="105"/>
      <c r="Y1215" s="106"/>
      <c r="Z1215" s="105"/>
      <c r="BI1215" s="105"/>
      <c r="BJ1215" s="105"/>
      <c r="BK1215" s="105"/>
      <c r="BL1215" s="105"/>
    </row>
    <row r="1216" spans="1:64">
      <c r="C1216" s="45"/>
      <c r="D1216" s="53"/>
      <c r="E1216" s="54"/>
      <c r="F1216" s="54"/>
      <c r="G1216" s="53"/>
      <c r="H1216" s="53"/>
      <c r="I1216" s="53"/>
      <c r="J1216" s="53"/>
      <c r="K1216" s="53"/>
      <c r="L1216" s="54"/>
      <c r="M1216" s="54"/>
      <c r="N1216" s="54"/>
      <c r="O1216" s="105"/>
      <c r="P1216" s="104"/>
      <c r="Q1216" s="105"/>
      <c r="R1216" s="106"/>
      <c r="S1216" s="108"/>
      <c r="T1216" s="53"/>
      <c r="U1216" s="53"/>
      <c r="V1216" s="105"/>
      <c r="W1216" s="105"/>
      <c r="X1216" s="105"/>
      <c r="Y1216" s="106"/>
      <c r="Z1216" s="105"/>
      <c r="BI1216" s="105"/>
      <c r="BJ1216" s="105"/>
      <c r="BK1216" s="105"/>
      <c r="BL1216" s="105"/>
    </row>
    <row r="1217" spans="3:64">
      <c r="C1217" s="45"/>
      <c r="D1217" s="53"/>
      <c r="E1217" s="54"/>
      <c r="F1217" s="54"/>
      <c r="G1217" s="53"/>
      <c r="H1217" s="53"/>
      <c r="I1217" s="53"/>
      <c r="J1217" s="53"/>
      <c r="K1217" s="53"/>
      <c r="L1217" s="54"/>
      <c r="M1217" s="54"/>
      <c r="N1217" s="54"/>
      <c r="O1217" s="105"/>
      <c r="P1217" s="104"/>
      <c r="Q1217" s="105"/>
      <c r="R1217" s="106"/>
      <c r="S1217" s="108"/>
      <c r="T1217" s="53"/>
      <c r="U1217" s="53"/>
      <c r="V1217" s="105"/>
      <c r="W1217" s="105"/>
      <c r="X1217" s="105"/>
      <c r="Y1217" s="106"/>
      <c r="Z1217" s="105"/>
      <c r="BI1217" s="105"/>
      <c r="BJ1217" s="105"/>
      <c r="BK1217" s="105"/>
      <c r="BL1217" s="105"/>
    </row>
    <row r="1218" spans="3:64">
      <c r="C1218" s="45"/>
      <c r="D1218" s="53"/>
      <c r="E1218" s="54"/>
      <c r="F1218" s="54"/>
      <c r="G1218" s="53"/>
      <c r="H1218" s="53"/>
      <c r="I1218" s="53"/>
      <c r="J1218" s="53"/>
      <c r="K1218" s="53"/>
      <c r="L1218" s="54"/>
      <c r="M1218" s="54"/>
      <c r="N1218" s="54"/>
      <c r="O1218" s="105"/>
      <c r="P1218" s="104"/>
      <c r="Q1218" s="105"/>
      <c r="R1218" s="106"/>
      <c r="S1218" s="108"/>
      <c r="T1218" s="53"/>
      <c r="U1218" s="53"/>
      <c r="V1218" s="105"/>
      <c r="W1218" s="105"/>
      <c r="X1218" s="105"/>
      <c r="Y1218" s="106"/>
      <c r="Z1218" s="105"/>
      <c r="BI1218" s="105"/>
      <c r="BJ1218" s="105"/>
      <c r="BK1218" s="105"/>
      <c r="BL1218" s="105"/>
    </row>
    <row r="1219" spans="3:64">
      <c r="C1219" s="45"/>
      <c r="D1219" s="53"/>
      <c r="E1219" s="54"/>
      <c r="F1219" s="54"/>
      <c r="G1219" s="53"/>
      <c r="H1219" s="53"/>
      <c r="I1219" s="53"/>
      <c r="J1219" s="53"/>
      <c r="K1219" s="53"/>
      <c r="L1219" s="54"/>
      <c r="M1219" s="54"/>
      <c r="N1219" s="54"/>
      <c r="O1219" s="105"/>
      <c r="P1219" s="104"/>
      <c r="Q1219" s="105"/>
      <c r="R1219" s="106"/>
      <c r="S1219" s="108"/>
      <c r="T1219" s="53"/>
      <c r="U1219" s="53"/>
      <c r="V1219" s="105"/>
      <c r="W1219" s="105"/>
      <c r="X1219" s="105"/>
      <c r="Y1219" s="106"/>
      <c r="Z1219" s="105"/>
      <c r="BI1219" s="105"/>
      <c r="BJ1219" s="105"/>
      <c r="BK1219" s="105"/>
      <c r="BL1219" s="105"/>
    </row>
    <row r="1220" spans="3:64">
      <c r="C1220" s="45"/>
      <c r="D1220" s="53"/>
      <c r="E1220" s="54"/>
      <c r="F1220" s="54"/>
      <c r="G1220" s="53"/>
      <c r="H1220" s="53"/>
      <c r="I1220" s="53"/>
      <c r="J1220" s="53"/>
      <c r="K1220" s="53"/>
      <c r="L1220" s="54"/>
      <c r="M1220" s="54"/>
      <c r="N1220" s="54"/>
      <c r="O1220" s="105"/>
      <c r="P1220" s="104"/>
      <c r="Q1220" s="105"/>
      <c r="R1220" s="106"/>
      <c r="S1220" s="108"/>
      <c r="T1220" s="53"/>
      <c r="U1220" s="53"/>
      <c r="V1220" s="105"/>
      <c r="W1220" s="105"/>
      <c r="X1220" s="105"/>
      <c r="Y1220" s="106"/>
      <c r="Z1220" s="105"/>
      <c r="BI1220" s="105"/>
      <c r="BJ1220" s="105"/>
      <c r="BK1220" s="105"/>
      <c r="BL1220" s="105"/>
    </row>
    <row r="1221" spans="3:64">
      <c r="C1221" s="45"/>
      <c r="D1221" s="53"/>
      <c r="E1221" s="54"/>
      <c r="F1221" s="54"/>
      <c r="G1221" s="53"/>
      <c r="H1221" s="53"/>
      <c r="I1221" s="53"/>
      <c r="J1221" s="53"/>
      <c r="K1221" s="53"/>
      <c r="L1221" s="54"/>
      <c r="M1221" s="54"/>
      <c r="N1221" s="54"/>
      <c r="O1221" s="105"/>
      <c r="P1221" s="104"/>
      <c r="Q1221" s="105"/>
      <c r="R1221" s="106"/>
      <c r="S1221" s="108"/>
      <c r="T1221" s="53"/>
      <c r="U1221" s="53"/>
      <c r="V1221" s="105"/>
      <c r="W1221" s="105"/>
      <c r="X1221" s="105"/>
      <c r="Y1221" s="106"/>
      <c r="Z1221" s="105"/>
      <c r="BI1221" s="105"/>
      <c r="BJ1221" s="105"/>
      <c r="BK1221" s="105"/>
      <c r="BL1221" s="105"/>
    </row>
    <row r="1222" spans="3:64">
      <c r="C1222" s="45"/>
      <c r="D1222" s="53"/>
      <c r="E1222" s="54"/>
      <c r="F1222" s="54"/>
      <c r="G1222" s="53"/>
      <c r="H1222" s="53"/>
      <c r="I1222" s="53"/>
      <c r="J1222" s="53"/>
      <c r="K1222" s="53"/>
      <c r="L1222" s="54"/>
      <c r="M1222" s="54"/>
      <c r="N1222" s="54"/>
      <c r="O1222" s="105"/>
      <c r="P1222" s="104"/>
      <c r="Q1222" s="105"/>
      <c r="R1222" s="106"/>
      <c r="S1222" s="108"/>
      <c r="T1222" s="53"/>
      <c r="U1222" s="53"/>
      <c r="V1222" s="105"/>
      <c r="W1222" s="105"/>
      <c r="X1222" s="105"/>
      <c r="Y1222" s="106"/>
      <c r="Z1222" s="105"/>
      <c r="BI1222" s="105"/>
      <c r="BJ1222" s="105"/>
      <c r="BK1222" s="105"/>
      <c r="BL1222" s="105"/>
    </row>
    <row r="1223" spans="3:64">
      <c r="C1223" s="45"/>
      <c r="D1223" s="53"/>
      <c r="E1223" s="54"/>
      <c r="F1223" s="54"/>
      <c r="G1223" s="53"/>
      <c r="H1223" s="53"/>
      <c r="I1223" s="53"/>
      <c r="J1223" s="53"/>
      <c r="K1223" s="53"/>
      <c r="L1223" s="54"/>
      <c r="M1223" s="54"/>
      <c r="N1223" s="54"/>
      <c r="O1223" s="105"/>
      <c r="P1223" s="104"/>
      <c r="Q1223" s="105"/>
      <c r="R1223" s="106"/>
      <c r="S1223" s="108"/>
      <c r="T1223" s="53"/>
      <c r="U1223" s="53"/>
      <c r="V1223" s="105"/>
      <c r="W1223" s="105"/>
      <c r="X1223" s="105"/>
      <c r="Y1223" s="106"/>
      <c r="Z1223" s="105"/>
      <c r="BI1223" s="105"/>
      <c r="BJ1223" s="105"/>
      <c r="BK1223" s="105"/>
      <c r="BL1223" s="105"/>
    </row>
    <row r="1224" spans="3:64">
      <c r="C1224" s="45"/>
      <c r="D1224" s="53"/>
      <c r="E1224" s="54"/>
      <c r="F1224" s="54"/>
      <c r="G1224" s="53"/>
      <c r="H1224" s="53"/>
      <c r="I1224" s="53"/>
      <c r="J1224" s="53"/>
      <c r="K1224" s="53"/>
      <c r="L1224" s="54"/>
      <c r="M1224" s="54"/>
      <c r="N1224" s="54"/>
      <c r="O1224" s="105"/>
      <c r="P1224" s="104"/>
      <c r="Q1224" s="105"/>
      <c r="R1224" s="106"/>
      <c r="S1224" s="108"/>
      <c r="T1224" s="53"/>
      <c r="U1224" s="53"/>
      <c r="V1224" s="105"/>
      <c r="W1224" s="105"/>
      <c r="X1224" s="105"/>
      <c r="Y1224" s="106"/>
      <c r="Z1224" s="105"/>
      <c r="BI1224" s="105"/>
      <c r="BJ1224" s="105"/>
      <c r="BK1224" s="105"/>
      <c r="BL1224" s="105"/>
    </row>
    <row r="1225" spans="3:64">
      <c r="C1225" s="45"/>
      <c r="D1225" s="53"/>
      <c r="E1225" s="54"/>
      <c r="F1225" s="54"/>
      <c r="G1225" s="53"/>
      <c r="H1225" s="53"/>
      <c r="I1225" s="53"/>
      <c r="J1225" s="53"/>
      <c r="K1225" s="53"/>
      <c r="L1225" s="54"/>
      <c r="M1225" s="54"/>
      <c r="N1225" s="54"/>
      <c r="O1225" s="105"/>
      <c r="P1225" s="104"/>
      <c r="Q1225" s="105"/>
      <c r="R1225" s="106"/>
      <c r="S1225" s="108"/>
      <c r="T1225" s="53"/>
      <c r="U1225" s="53"/>
      <c r="V1225" s="105"/>
      <c r="W1225" s="105"/>
      <c r="X1225" s="105"/>
      <c r="Y1225" s="106"/>
      <c r="Z1225" s="105"/>
      <c r="BI1225" s="105"/>
      <c r="BJ1225" s="105"/>
      <c r="BK1225" s="105"/>
      <c r="BL1225" s="105"/>
    </row>
    <row r="1226" spans="3:64">
      <c r="C1226" s="45"/>
      <c r="D1226" s="53"/>
      <c r="E1226" s="54"/>
      <c r="F1226" s="54"/>
      <c r="G1226" s="53"/>
      <c r="H1226" s="53"/>
      <c r="I1226" s="53"/>
      <c r="J1226" s="53"/>
      <c r="K1226" s="53"/>
      <c r="L1226" s="54"/>
      <c r="M1226" s="54"/>
      <c r="N1226" s="54"/>
      <c r="O1226" s="105"/>
      <c r="P1226" s="104"/>
      <c r="Q1226" s="105"/>
      <c r="R1226" s="106"/>
      <c r="S1226" s="108"/>
      <c r="T1226" s="53"/>
      <c r="U1226" s="53"/>
      <c r="V1226" s="105"/>
      <c r="W1226" s="105"/>
      <c r="X1226" s="105"/>
      <c r="Y1226" s="106"/>
      <c r="Z1226" s="105"/>
      <c r="BI1226" s="105"/>
      <c r="BJ1226" s="105"/>
      <c r="BK1226" s="105"/>
      <c r="BL1226" s="105"/>
    </row>
    <row r="1227" spans="3:64">
      <c r="C1227" s="45"/>
      <c r="D1227" s="53"/>
      <c r="E1227" s="54"/>
      <c r="F1227" s="54"/>
      <c r="G1227" s="53"/>
      <c r="H1227" s="53"/>
      <c r="I1227" s="53"/>
      <c r="J1227" s="53"/>
      <c r="K1227" s="53"/>
      <c r="L1227" s="54"/>
      <c r="M1227" s="54"/>
      <c r="N1227" s="54"/>
      <c r="O1227" s="105"/>
      <c r="P1227" s="104"/>
      <c r="Q1227" s="105"/>
      <c r="R1227" s="106"/>
      <c r="S1227" s="108"/>
      <c r="T1227" s="53"/>
      <c r="U1227" s="53"/>
      <c r="V1227" s="105"/>
      <c r="W1227" s="105"/>
      <c r="X1227" s="105"/>
      <c r="Y1227" s="106"/>
      <c r="Z1227" s="105"/>
      <c r="BI1227" s="105"/>
      <c r="BJ1227" s="105"/>
      <c r="BK1227" s="105"/>
      <c r="BL1227" s="105"/>
    </row>
    <row r="1228" spans="3:64">
      <c r="C1228" s="45"/>
      <c r="D1228" s="53"/>
      <c r="E1228" s="54"/>
      <c r="F1228" s="54"/>
      <c r="G1228" s="53"/>
      <c r="H1228" s="53"/>
      <c r="I1228" s="53"/>
      <c r="J1228" s="53"/>
      <c r="K1228" s="53"/>
      <c r="L1228" s="54"/>
      <c r="M1228" s="54"/>
      <c r="N1228" s="54"/>
      <c r="O1228" s="105"/>
      <c r="P1228" s="104"/>
      <c r="Q1228" s="105"/>
      <c r="R1228" s="106"/>
      <c r="S1228" s="108"/>
      <c r="T1228" s="53"/>
      <c r="U1228" s="53"/>
      <c r="V1228" s="105"/>
      <c r="W1228" s="105"/>
      <c r="X1228" s="105"/>
      <c r="Y1228" s="106"/>
      <c r="Z1228" s="105"/>
      <c r="BI1228" s="105"/>
      <c r="BJ1228" s="105"/>
      <c r="BK1228" s="105"/>
      <c r="BL1228" s="105"/>
    </row>
    <row r="1229" spans="3:64">
      <c r="C1229" s="45"/>
      <c r="D1229" s="53"/>
      <c r="E1229" s="54"/>
      <c r="F1229" s="54"/>
      <c r="G1229" s="53"/>
      <c r="H1229" s="53"/>
      <c r="I1229" s="53"/>
      <c r="J1229" s="53"/>
      <c r="K1229" s="53"/>
      <c r="L1229" s="54"/>
      <c r="M1229" s="54"/>
      <c r="N1229" s="54"/>
      <c r="O1229" s="105"/>
      <c r="P1229" s="104"/>
      <c r="Q1229" s="105"/>
      <c r="R1229" s="106"/>
      <c r="S1229" s="108"/>
      <c r="T1229" s="53"/>
      <c r="U1229" s="53"/>
      <c r="V1229" s="105"/>
      <c r="W1229" s="105"/>
      <c r="X1229" s="105"/>
      <c r="Y1229" s="106"/>
      <c r="Z1229" s="105"/>
      <c r="BI1229" s="105"/>
      <c r="BJ1229" s="105"/>
      <c r="BK1229" s="105"/>
      <c r="BL1229" s="105"/>
    </row>
    <row r="1230" spans="3:64">
      <c r="C1230" s="45"/>
      <c r="D1230" s="53"/>
      <c r="E1230" s="54"/>
      <c r="F1230" s="54"/>
      <c r="G1230" s="53"/>
      <c r="H1230" s="53"/>
      <c r="I1230" s="53"/>
      <c r="J1230" s="53"/>
      <c r="K1230" s="53"/>
      <c r="L1230" s="54"/>
      <c r="M1230" s="54"/>
      <c r="N1230" s="54"/>
      <c r="O1230" s="105"/>
      <c r="P1230" s="104"/>
      <c r="Q1230" s="105"/>
      <c r="R1230" s="106"/>
      <c r="S1230" s="108"/>
      <c r="T1230" s="53"/>
      <c r="U1230" s="53"/>
      <c r="V1230" s="105"/>
      <c r="W1230" s="105"/>
      <c r="X1230" s="105"/>
      <c r="Y1230" s="106"/>
      <c r="Z1230" s="105"/>
      <c r="BI1230" s="105"/>
      <c r="BJ1230" s="105"/>
      <c r="BK1230" s="105"/>
      <c r="BL1230" s="105"/>
    </row>
    <row r="1231" spans="3:64">
      <c r="C1231" s="45"/>
      <c r="D1231" s="53"/>
      <c r="E1231" s="54"/>
      <c r="F1231" s="54"/>
      <c r="G1231" s="53"/>
      <c r="H1231" s="53"/>
      <c r="I1231" s="53"/>
      <c r="J1231" s="53"/>
      <c r="K1231" s="53"/>
      <c r="L1231" s="54"/>
      <c r="M1231" s="54"/>
      <c r="N1231" s="54"/>
      <c r="O1231" s="105"/>
      <c r="P1231" s="104"/>
      <c r="Q1231" s="105"/>
      <c r="R1231" s="106"/>
      <c r="S1231" s="108"/>
      <c r="T1231" s="53"/>
      <c r="U1231" s="53"/>
      <c r="V1231" s="105"/>
      <c r="W1231" s="105"/>
      <c r="X1231" s="105"/>
      <c r="Y1231" s="106"/>
      <c r="Z1231" s="105"/>
      <c r="BI1231" s="105"/>
      <c r="BJ1231" s="105"/>
      <c r="BK1231" s="105"/>
      <c r="BL1231" s="105"/>
    </row>
    <row r="1232" spans="3:64">
      <c r="C1232" s="45"/>
      <c r="D1232" s="53"/>
      <c r="E1232" s="54"/>
      <c r="F1232" s="54"/>
      <c r="G1232" s="53"/>
      <c r="H1232" s="53"/>
      <c r="I1232" s="53"/>
      <c r="J1232" s="53"/>
      <c r="K1232" s="53"/>
      <c r="L1232" s="54"/>
      <c r="M1232" s="54"/>
      <c r="N1232" s="54"/>
      <c r="O1232" s="105"/>
      <c r="P1232" s="104"/>
      <c r="Q1232" s="105"/>
      <c r="R1232" s="106"/>
      <c r="S1232" s="108"/>
      <c r="T1232" s="53"/>
      <c r="U1232" s="53"/>
      <c r="V1232" s="105"/>
      <c r="W1232" s="105"/>
      <c r="X1232" s="105"/>
      <c r="Y1232" s="106"/>
      <c r="Z1232" s="105"/>
      <c r="BI1232" s="105"/>
      <c r="BJ1232" s="105"/>
      <c r="BK1232" s="105"/>
      <c r="BL1232" s="105"/>
    </row>
    <row r="1233" spans="3:64">
      <c r="C1233" s="45"/>
      <c r="D1233" s="53"/>
      <c r="E1233" s="54"/>
      <c r="F1233" s="54"/>
      <c r="G1233" s="53"/>
      <c r="H1233" s="53"/>
      <c r="I1233" s="53"/>
      <c r="J1233" s="53"/>
      <c r="K1233" s="53"/>
      <c r="L1233" s="54"/>
      <c r="M1233" s="54"/>
      <c r="N1233" s="54"/>
      <c r="O1233" s="105"/>
      <c r="P1233" s="104"/>
      <c r="Q1233" s="105"/>
      <c r="R1233" s="106"/>
      <c r="S1233" s="108"/>
      <c r="T1233" s="53"/>
      <c r="U1233" s="53"/>
      <c r="V1233" s="105"/>
      <c r="W1233" s="105"/>
      <c r="X1233" s="105"/>
      <c r="Y1233" s="106"/>
      <c r="Z1233" s="105"/>
      <c r="BI1233" s="105"/>
      <c r="BJ1233" s="105"/>
      <c r="BK1233" s="105"/>
      <c r="BL1233" s="105"/>
    </row>
    <row r="1234" spans="3:64">
      <c r="C1234" s="45"/>
      <c r="D1234" s="53"/>
      <c r="E1234" s="54"/>
      <c r="F1234" s="54"/>
      <c r="G1234" s="53"/>
      <c r="H1234" s="53"/>
      <c r="I1234" s="53"/>
      <c r="J1234" s="53"/>
      <c r="K1234" s="53"/>
      <c r="L1234" s="54"/>
      <c r="M1234" s="54"/>
      <c r="N1234" s="54"/>
      <c r="O1234" s="105"/>
      <c r="P1234" s="104"/>
      <c r="Q1234" s="105"/>
      <c r="R1234" s="106"/>
      <c r="S1234" s="108"/>
      <c r="T1234" s="53"/>
      <c r="U1234" s="53"/>
      <c r="V1234" s="105"/>
      <c r="W1234" s="105"/>
      <c r="X1234" s="105"/>
      <c r="Y1234" s="106"/>
      <c r="Z1234" s="105"/>
      <c r="BI1234" s="105"/>
      <c r="BJ1234" s="105"/>
      <c r="BK1234" s="105"/>
      <c r="BL1234" s="105"/>
    </row>
    <row r="1235" spans="3:64">
      <c r="C1235" s="45"/>
      <c r="D1235" s="53"/>
      <c r="E1235" s="54"/>
      <c r="F1235" s="54"/>
      <c r="G1235" s="53"/>
      <c r="H1235" s="53"/>
      <c r="I1235" s="53"/>
      <c r="J1235" s="53"/>
      <c r="K1235" s="53"/>
      <c r="L1235" s="54"/>
      <c r="M1235" s="54"/>
      <c r="N1235" s="54"/>
      <c r="O1235" s="105"/>
      <c r="P1235" s="104"/>
      <c r="Q1235" s="105"/>
      <c r="R1235" s="106"/>
      <c r="S1235" s="108"/>
      <c r="T1235" s="53"/>
      <c r="U1235" s="53"/>
      <c r="V1235" s="105"/>
      <c r="W1235" s="105"/>
      <c r="X1235" s="105"/>
      <c r="Y1235" s="106"/>
      <c r="Z1235" s="105"/>
      <c r="BI1235" s="105"/>
      <c r="BJ1235" s="105"/>
      <c r="BK1235" s="105"/>
      <c r="BL1235" s="105"/>
    </row>
    <row r="1236" spans="3:64">
      <c r="C1236" s="45"/>
      <c r="D1236" s="53"/>
      <c r="E1236" s="54"/>
      <c r="F1236" s="54"/>
      <c r="G1236" s="53"/>
      <c r="H1236" s="53"/>
      <c r="I1236" s="53"/>
      <c r="J1236" s="53"/>
      <c r="K1236" s="53"/>
      <c r="L1236" s="54"/>
      <c r="M1236" s="54"/>
      <c r="N1236" s="54"/>
      <c r="O1236" s="105"/>
      <c r="P1236" s="104"/>
      <c r="Q1236" s="105"/>
      <c r="R1236" s="106"/>
      <c r="S1236" s="108"/>
      <c r="T1236" s="53"/>
      <c r="U1236" s="53"/>
      <c r="V1236" s="105"/>
      <c r="W1236" s="105"/>
      <c r="X1236" s="105"/>
      <c r="Y1236" s="106"/>
      <c r="Z1236" s="105"/>
      <c r="BI1236" s="105"/>
      <c r="BJ1236" s="105"/>
      <c r="BK1236" s="105"/>
      <c r="BL1236" s="105"/>
    </row>
    <row r="1237" spans="3:64">
      <c r="C1237" s="45"/>
      <c r="D1237" s="53"/>
      <c r="E1237" s="54"/>
      <c r="F1237" s="54"/>
      <c r="G1237" s="53"/>
      <c r="H1237" s="53"/>
      <c r="I1237" s="53"/>
      <c r="J1237" s="53"/>
      <c r="K1237" s="53"/>
      <c r="L1237" s="54"/>
      <c r="M1237" s="54"/>
      <c r="N1237" s="54"/>
      <c r="O1237" s="105"/>
      <c r="P1237" s="104"/>
      <c r="Q1237" s="105"/>
      <c r="R1237" s="106"/>
      <c r="S1237" s="108"/>
      <c r="T1237" s="53"/>
      <c r="U1237" s="53"/>
      <c r="V1237" s="105"/>
      <c r="W1237" s="105"/>
      <c r="X1237" s="105"/>
      <c r="Y1237" s="106"/>
      <c r="Z1237" s="105"/>
      <c r="BI1237" s="105"/>
      <c r="BJ1237" s="105"/>
      <c r="BK1237" s="105"/>
      <c r="BL1237" s="105"/>
    </row>
    <row r="1238" spans="3:64">
      <c r="C1238" s="45"/>
      <c r="D1238" s="53"/>
      <c r="E1238" s="54"/>
      <c r="F1238" s="54"/>
      <c r="G1238" s="53"/>
      <c r="H1238" s="53"/>
      <c r="I1238" s="53"/>
      <c r="J1238" s="53"/>
      <c r="K1238" s="53"/>
      <c r="L1238" s="54"/>
      <c r="M1238" s="54"/>
      <c r="N1238" s="54"/>
      <c r="O1238" s="105"/>
      <c r="P1238" s="104"/>
      <c r="Q1238" s="105"/>
      <c r="R1238" s="106"/>
      <c r="S1238" s="108"/>
      <c r="T1238" s="53"/>
      <c r="U1238" s="53"/>
      <c r="V1238" s="105"/>
      <c r="W1238" s="105"/>
      <c r="X1238" s="105"/>
      <c r="Y1238" s="106"/>
      <c r="Z1238" s="105"/>
      <c r="BI1238" s="105"/>
      <c r="BJ1238" s="105"/>
      <c r="BK1238" s="105"/>
      <c r="BL1238" s="105"/>
    </row>
    <row r="1239" spans="3:64">
      <c r="C1239" s="45"/>
      <c r="D1239" s="53"/>
      <c r="E1239" s="54"/>
      <c r="F1239" s="54"/>
      <c r="G1239" s="53"/>
      <c r="H1239" s="53"/>
      <c r="I1239" s="53"/>
      <c r="J1239" s="53"/>
      <c r="K1239" s="53"/>
      <c r="L1239" s="54"/>
      <c r="M1239" s="54"/>
      <c r="N1239" s="54"/>
      <c r="O1239" s="105"/>
      <c r="P1239" s="104"/>
      <c r="Q1239" s="105"/>
      <c r="R1239" s="106"/>
      <c r="S1239" s="108"/>
      <c r="T1239" s="53"/>
      <c r="U1239" s="53"/>
      <c r="V1239" s="105"/>
      <c r="W1239" s="105"/>
      <c r="X1239" s="105"/>
      <c r="Y1239" s="106"/>
      <c r="Z1239" s="105"/>
      <c r="BI1239" s="105"/>
      <c r="BJ1239" s="105"/>
      <c r="BK1239" s="105"/>
      <c r="BL1239" s="105"/>
    </row>
    <row r="1240" spans="3:64">
      <c r="C1240" s="45"/>
      <c r="D1240" s="53"/>
      <c r="E1240" s="54"/>
      <c r="F1240" s="54"/>
      <c r="G1240" s="53"/>
      <c r="H1240" s="53"/>
      <c r="I1240" s="53"/>
      <c r="J1240" s="53"/>
      <c r="K1240" s="53"/>
      <c r="L1240" s="54"/>
      <c r="M1240" s="54"/>
      <c r="N1240" s="54"/>
      <c r="O1240" s="105"/>
      <c r="P1240" s="104"/>
      <c r="Q1240" s="105"/>
      <c r="R1240" s="106"/>
      <c r="S1240" s="108"/>
      <c r="T1240" s="53"/>
      <c r="U1240" s="53"/>
      <c r="V1240" s="105"/>
      <c r="W1240" s="105"/>
      <c r="X1240" s="105"/>
      <c r="Y1240" s="106"/>
      <c r="Z1240" s="105"/>
      <c r="BI1240" s="105"/>
      <c r="BJ1240" s="105"/>
      <c r="BK1240" s="105"/>
      <c r="BL1240" s="105"/>
    </row>
    <row r="1241" spans="3:64">
      <c r="C1241" s="45"/>
      <c r="D1241" s="53"/>
      <c r="E1241" s="54"/>
      <c r="F1241" s="54"/>
      <c r="G1241" s="53"/>
      <c r="H1241" s="53"/>
      <c r="I1241" s="53"/>
      <c r="J1241" s="53"/>
      <c r="K1241" s="53"/>
      <c r="L1241" s="54"/>
      <c r="M1241" s="54"/>
      <c r="N1241" s="54"/>
      <c r="O1241" s="105"/>
      <c r="P1241" s="104"/>
      <c r="Q1241" s="105"/>
      <c r="R1241" s="106"/>
      <c r="S1241" s="108"/>
      <c r="T1241" s="53"/>
      <c r="U1241" s="53"/>
      <c r="V1241" s="105"/>
      <c r="W1241" s="105"/>
      <c r="X1241" s="105"/>
      <c r="Y1241" s="106"/>
      <c r="Z1241" s="105"/>
      <c r="BI1241" s="105"/>
      <c r="BJ1241" s="105"/>
      <c r="BK1241" s="105"/>
      <c r="BL1241" s="105"/>
    </row>
    <row r="1242" spans="3:64">
      <c r="C1242" s="45"/>
      <c r="D1242" s="53"/>
      <c r="E1242" s="54"/>
      <c r="F1242" s="54"/>
      <c r="G1242" s="53"/>
      <c r="H1242" s="53"/>
      <c r="I1242" s="53"/>
      <c r="J1242" s="53"/>
      <c r="K1242" s="53"/>
      <c r="L1242" s="54"/>
      <c r="M1242" s="54"/>
      <c r="N1242" s="54"/>
      <c r="O1242" s="105"/>
      <c r="P1242" s="104"/>
      <c r="Q1242" s="105"/>
      <c r="R1242" s="106"/>
      <c r="S1242" s="108"/>
      <c r="T1242" s="53"/>
      <c r="U1242" s="53"/>
      <c r="V1242" s="105"/>
      <c r="W1242" s="105"/>
      <c r="X1242" s="105"/>
      <c r="Y1242" s="106"/>
      <c r="Z1242" s="105"/>
      <c r="BI1242" s="105"/>
      <c r="BJ1242" s="105"/>
      <c r="BK1242" s="105"/>
      <c r="BL1242" s="105"/>
    </row>
    <row r="1243" spans="3:64">
      <c r="C1243" s="45"/>
      <c r="D1243" s="53"/>
      <c r="E1243" s="54"/>
      <c r="F1243" s="54"/>
      <c r="G1243" s="53"/>
      <c r="H1243" s="53"/>
      <c r="I1243" s="53"/>
      <c r="J1243" s="53"/>
      <c r="K1243" s="53"/>
      <c r="L1243" s="54"/>
      <c r="M1243" s="54"/>
      <c r="N1243" s="54"/>
      <c r="O1243" s="105"/>
      <c r="P1243" s="104"/>
      <c r="Q1243" s="105"/>
      <c r="R1243" s="106"/>
      <c r="S1243" s="108"/>
      <c r="T1243" s="53"/>
      <c r="U1243" s="53"/>
      <c r="V1243" s="105"/>
      <c r="W1243" s="105"/>
      <c r="X1243" s="105"/>
      <c r="Y1243" s="106"/>
      <c r="Z1243" s="105"/>
      <c r="BI1243" s="105"/>
      <c r="BJ1243" s="105"/>
      <c r="BK1243" s="105"/>
      <c r="BL1243" s="105"/>
    </row>
    <row r="1244" spans="3:64">
      <c r="C1244" s="45"/>
      <c r="D1244" s="53"/>
      <c r="E1244" s="54"/>
      <c r="F1244" s="54"/>
      <c r="G1244" s="53"/>
      <c r="H1244" s="53"/>
      <c r="I1244" s="53"/>
      <c r="J1244" s="53"/>
      <c r="K1244" s="53"/>
      <c r="L1244" s="54"/>
      <c r="M1244" s="54"/>
      <c r="N1244" s="54"/>
      <c r="O1244" s="105"/>
      <c r="P1244" s="104"/>
      <c r="Q1244" s="105"/>
      <c r="R1244" s="106"/>
      <c r="S1244" s="108"/>
      <c r="T1244" s="53"/>
      <c r="U1244" s="53"/>
      <c r="V1244" s="105"/>
      <c r="W1244" s="105"/>
      <c r="X1244" s="105"/>
      <c r="Y1244" s="106"/>
      <c r="Z1244" s="105"/>
      <c r="BI1244" s="105"/>
      <c r="BJ1244" s="105"/>
      <c r="BK1244" s="105"/>
      <c r="BL1244" s="105"/>
    </row>
    <row r="1245" spans="3:64">
      <c r="C1245" s="45"/>
      <c r="D1245" s="53"/>
      <c r="E1245" s="54"/>
      <c r="F1245" s="54"/>
      <c r="G1245" s="53"/>
      <c r="H1245" s="53"/>
      <c r="I1245" s="53"/>
      <c r="J1245" s="53"/>
      <c r="K1245" s="53"/>
      <c r="L1245" s="54"/>
      <c r="M1245" s="54"/>
      <c r="N1245" s="54"/>
      <c r="O1245" s="105"/>
      <c r="P1245" s="104"/>
      <c r="Q1245" s="105"/>
      <c r="R1245" s="106"/>
      <c r="S1245" s="108"/>
      <c r="T1245" s="53"/>
      <c r="U1245" s="53"/>
      <c r="V1245" s="105"/>
      <c r="W1245" s="105"/>
      <c r="X1245" s="105"/>
      <c r="Y1245" s="106"/>
      <c r="Z1245" s="105"/>
      <c r="BI1245" s="105"/>
      <c r="BJ1245" s="105"/>
      <c r="BK1245" s="105"/>
      <c r="BL1245" s="105"/>
    </row>
    <row r="1246" spans="3:64">
      <c r="C1246" s="45"/>
      <c r="D1246" s="53"/>
      <c r="E1246" s="54"/>
      <c r="F1246" s="54"/>
      <c r="G1246" s="53"/>
      <c r="H1246" s="53"/>
      <c r="I1246" s="53"/>
      <c r="J1246" s="53"/>
      <c r="K1246" s="53"/>
      <c r="L1246" s="54"/>
      <c r="M1246" s="54"/>
      <c r="N1246" s="54"/>
      <c r="O1246" s="105"/>
      <c r="P1246" s="104"/>
      <c r="Q1246" s="105"/>
      <c r="R1246" s="106"/>
      <c r="S1246" s="108"/>
      <c r="T1246" s="53"/>
      <c r="U1246" s="53"/>
      <c r="V1246" s="105"/>
      <c r="W1246" s="105"/>
      <c r="X1246" s="105"/>
      <c r="Y1246" s="106"/>
      <c r="Z1246" s="105"/>
      <c r="BI1246" s="105"/>
      <c r="BJ1246" s="105"/>
      <c r="BK1246" s="105"/>
      <c r="BL1246" s="105"/>
    </row>
    <row r="1247" spans="3:64">
      <c r="C1247" s="45"/>
      <c r="D1247" s="53"/>
      <c r="E1247" s="54"/>
      <c r="F1247" s="54"/>
      <c r="G1247" s="53"/>
      <c r="H1247" s="53"/>
      <c r="I1247" s="53"/>
      <c r="J1247" s="53"/>
      <c r="K1247" s="53"/>
      <c r="L1247" s="54"/>
      <c r="M1247" s="54"/>
      <c r="N1247" s="54"/>
      <c r="O1247" s="105"/>
      <c r="P1247" s="104"/>
      <c r="Q1247" s="105"/>
      <c r="R1247" s="106"/>
      <c r="S1247" s="108"/>
      <c r="T1247" s="53"/>
      <c r="U1247" s="53"/>
      <c r="V1247" s="105"/>
      <c r="W1247" s="105"/>
      <c r="X1247" s="105"/>
      <c r="Y1247" s="106"/>
      <c r="Z1247" s="105"/>
      <c r="BI1247" s="105"/>
      <c r="BJ1247" s="105"/>
      <c r="BK1247" s="105"/>
      <c r="BL1247" s="105"/>
    </row>
    <row r="1248" spans="3:64">
      <c r="C1248" s="45"/>
      <c r="D1248" s="53"/>
      <c r="E1248" s="54"/>
      <c r="F1248" s="54"/>
      <c r="G1248" s="53"/>
      <c r="H1248" s="53"/>
      <c r="I1248" s="53"/>
      <c r="J1248" s="53"/>
      <c r="K1248" s="53"/>
      <c r="L1248" s="54"/>
      <c r="M1248" s="54"/>
      <c r="N1248" s="54"/>
      <c r="O1248" s="105"/>
      <c r="P1248" s="104"/>
      <c r="Q1248" s="105"/>
      <c r="R1248" s="106"/>
      <c r="S1248" s="108"/>
      <c r="T1248" s="53"/>
      <c r="U1248" s="53"/>
      <c r="V1248" s="105"/>
      <c r="W1248" s="105"/>
      <c r="X1248" s="105"/>
      <c r="Y1248" s="106"/>
      <c r="Z1248" s="105"/>
      <c r="BI1248" s="105"/>
      <c r="BJ1248" s="105"/>
      <c r="BK1248" s="105"/>
      <c r="BL1248" s="105"/>
    </row>
    <row r="1249" spans="3:64">
      <c r="C1249" s="45"/>
      <c r="D1249" s="53"/>
      <c r="E1249" s="54"/>
      <c r="F1249" s="54"/>
      <c r="G1249" s="53"/>
      <c r="H1249" s="53"/>
      <c r="I1249" s="53"/>
      <c r="J1249" s="53"/>
      <c r="K1249" s="53"/>
      <c r="L1249" s="54"/>
      <c r="M1249" s="54"/>
      <c r="N1249" s="54"/>
      <c r="O1249" s="105"/>
      <c r="P1249" s="104"/>
      <c r="Q1249" s="105"/>
      <c r="R1249" s="106"/>
      <c r="S1249" s="108"/>
      <c r="T1249" s="53"/>
      <c r="U1249" s="53"/>
      <c r="V1249" s="105"/>
      <c r="W1249" s="105"/>
      <c r="X1249" s="105"/>
      <c r="Y1249" s="106"/>
      <c r="Z1249" s="105"/>
      <c r="BI1249" s="105"/>
      <c r="BJ1249" s="105"/>
      <c r="BK1249" s="105"/>
      <c r="BL1249" s="105"/>
    </row>
    <row r="1250" spans="3:64">
      <c r="C1250" s="45"/>
      <c r="D1250" s="53"/>
      <c r="E1250" s="54"/>
      <c r="F1250" s="54"/>
      <c r="G1250" s="53"/>
      <c r="H1250" s="53"/>
      <c r="I1250" s="53"/>
      <c r="J1250" s="53"/>
      <c r="K1250" s="53"/>
      <c r="L1250" s="54"/>
      <c r="M1250" s="54"/>
      <c r="N1250" s="54"/>
      <c r="O1250" s="105"/>
      <c r="P1250" s="104"/>
      <c r="Q1250" s="105"/>
      <c r="R1250" s="106"/>
      <c r="S1250" s="108"/>
      <c r="T1250" s="53"/>
      <c r="U1250" s="53"/>
      <c r="V1250" s="105"/>
      <c r="W1250" s="105"/>
      <c r="X1250" s="105"/>
      <c r="Y1250" s="106"/>
      <c r="Z1250" s="105"/>
      <c r="BI1250" s="105"/>
      <c r="BJ1250" s="105"/>
      <c r="BK1250" s="105"/>
      <c r="BL1250" s="105"/>
    </row>
    <row r="1251" spans="3:64">
      <c r="C1251" s="45"/>
      <c r="D1251" s="53"/>
      <c r="E1251" s="54"/>
      <c r="F1251" s="54"/>
      <c r="G1251" s="53"/>
      <c r="H1251" s="53"/>
      <c r="I1251" s="53"/>
      <c r="J1251" s="53"/>
      <c r="K1251" s="53"/>
      <c r="L1251" s="54"/>
      <c r="M1251" s="54"/>
      <c r="N1251" s="54"/>
      <c r="O1251" s="105"/>
      <c r="P1251" s="104"/>
      <c r="Q1251" s="105"/>
      <c r="R1251" s="106"/>
      <c r="S1251" s="108"/>
      <c r="T1251" s="53"/>
      <c r="U1251" s="53"/>
      <c r="V1251" s="105"/>
      <c r="W1251" s="105"/>
      <c r="X1251" s="105"/>
      <c r="Y1251" s="106"/>
      <c r="Z1251" s="105"/>
      <c r="BI1251" s="105"/>
      <c r="BJ1251" s="105"/>
      <c r="BK1251" s="105"/>
      <c r="BL1251" s="105"/>
    </row>
    <row r="1252" spans="3:64">
      <c r="C1252" s="45"/>
      <c r="D1252" s="53"/>
      <c r="E1252" s="54"/>
      <c r="F1252" s="54"/>
      <c r="G1252" s="53"/>
      <c r="H1252" s="53"/>
      <c r="I1252" s="53"/>
      <c r="J1252" s="53"/>
      <c r="K1252" s="53"/>
      <c r="L1252" s="54"/>
      <c r="M1252" s="54"/>
      <c r="N1252" s="54"/>
      <c r="O1252" s="105"/>
      <c r="P1252" s="104"/>
      <c r="Q1252" s="105"/>
      <c r="R1252" s="106"/>
      <c r="S1252" s="108"/>
      <c r="T1252" s="53"/>
      <c r="U1252" s="53"/>
      <c r="V1252" s="105"/>
      <c r="W1252" s="105"/>
      <c r="X1252" s="105"/>
      <c r="Y1252" s="106"/>
      <c r="Z1252" s="105"/>
      <c r="BI1252" s="105"/>
      <c r="BJ1252" s="105"/>
      <c r="BK1252" s="105"/>
      <c r="BL1252" s="105"/>
    </row>
    <row r="1253" spans="3:64">
      <c r="C1253" s="45"/>
      <c r="D1253" s="53"/>
      <c r="E1253" s="54"/>
      <c r="F1253" s="54"/>
      <c r="G1253" s="53"/>
      <c r="H1253" s="53"/>
      <c r="I1253" s="53"/>
      <c r="J1253" s="53"/>
      <c r="K1253" s="53"/>
      <c r="L1253" s="54"/>
      <c r="M1253" s="54"/>
      <c r="N1253" s="54"/>
      <c r="O1253" s="105"/>
      <c r="P1253" s="104"/>
      <c r="Q1253" s="105"/>
      <c r="R1253" s="106"/>
      <c r="S1253" s="108"/>
      <c r="T1253" s="53"/>
      <c r="U1253" s="53"/>
      <c r="V1253" s="105"/>
      <c r="W1253" s="105"/>
      <c r="X1253" s="105"/>
      <c r="Y1253" s="106"/>
      <c r="Z1253" s="105"/>
      <c r="BI1253" s="105"/>
      <c r="BJ1253" s="105"/>
      <c r="BK1253" s="105"/>
      <c r="BL1253" s="105"/>
    </row>
    <row r="1254" spans="3:64">
      <c r="C1254" s="45"/>
      <c r="D1254" s="53"/>
      <c r="E1254" s="54"/>
      <c r="F1254" s="54"/>
      <c r="G1254" s="53"/>
      <c r="H1254" s="53"/>
      <c r="I1254" s="53"/>
      <c r="J1254" s="53"/>
      <c r="K1254" s="53"/>
      <c r="L1254" s="54"/>
      <c r="M1254" s="54"/>
      <c r="N1254" s="54"/>
      <c r="O1254" s="105"/>
      <c r="P1254" s="104"/>
      <c r="Q1254" s="105"/>
      <c r="R1254" s="106"/>
      <c r="S1254" s="108"/>
      <c r="T1254" s="53"/>
      <c r="U1254" s="53"/>
      <c r="V1254" s="105"/>
      <c r="W1254" s="105"/>
      <c r="X1254" s="105"/>
      <c r="Y1254" s="106"/>
      <c r="Z1254" s="105"/>
      <c r="BI1254" s="105"/>
      <c r="BJ1254" s="105"/>
      <c r="BK1254" s="105"/>
      <c r="BL1254" s="105"/>
    </row>
    <row r="1255" spans="3:64">
      <c r="C1255" s="45"/>
      <c r="D1255" s="53"/>
      <c r="E1255" s="54"/>
      <c r="F1255" s="54"/>
      <c r="G1255" s="53"/>
      <c r="H1255" s="53"/>
      <c r="I1255" s="53"/>
      <c r="J1255" s="53"/>
      <c r="K1255" s="53"/>
      <c r="L1255" s="54"/>
      <c r="M1255" s="54"/>
      <c r="N1255" s="54"/>
      <c r="O1255" s="105"/>
      <c r="P1255" s="104"/>
      <c r="Q1255" s="105"/>
      <c r="R1255" s="106"/>
      <c r="S1255" s="108"/>
      <c r="T1255" s="53"/>
      <c r="U1255" s="53"/>
      <c r="V1255" s="105"/>
      <c r="W1255" s="105"/>
      <c r="X1255" s="105"/>
      <c r="Y1255" s="106"/>
      <c r="Z1255" s="105"/>
      <c r="BI1255" s="105"/>
      <c r="BJ1255" s="105"/>
      <c r="BK1255" s="105"/>
      <c r="BL1255" s="105"/>
    </row>
    <row r="1256" spans="3:64">
      <c r="C1256" s="45"/>
      <c r="D1256" s="53"/>
      <c r="E1256" s="54"/>
      <c r="F1256" s="54"/>
      <c r="G1256" s="53"/>
      <c r="H1256" s="53"/>
      <c r="I1256" s="53"/>
      <c r="J1256" s="53"/>
      <c r="K1256" s="53"/>
      <c r="L1256" s="54"/>
      <c r="M1256" s="54"/>
      <c r="N1256" s="54"/>
      <c r="O1256" s="105"/>
      <c r="P1256" s="104"/>
      <c r="Q1256" s="105"/>
      <c r="R1256" s="106"/>
      <c r="S1256" s="108"/>
      <c r="T1256" s="53"/>
      <c r="U1256" s="53"/>
      <c r="V1256" s="105"/>
      <c r="W1256" s="105"/>
      <c r="X1256" s="105"/>
      <c r="Y1256" s="106"/>
      <c r="Z1256" s="105"/>
      <c r="BI1256" s="105"/>
      <c r="BJ1256" s="105"/>
      <c r="BK1256" s="105"/>
      <c r="BL1256" s="105"/>
    </row>
    <row r="1257" spans="3:64">
      <c r="C1257" s="45"/>
      <c r="D1257" s="53"/>
      <c r="E1257" s="54"/>
      <c r="F1257" s="54"/>
      <c r="G1257" s="53"/>
      <c r="H1257" s="53"/>
      <c r="I1257" s="53"/>
      <c r="J1257" s="53"/>
      <c r="K1257" s="53"/>
      <c r="L1257" s="54"/>
      <c r="M1257" s="54"/>
      <c r="N1257" s="54"/>
      <c r="O1257" s="105"/>
      <c r="P1257" s="104"/>
      <c r="Q1257" s="105"/>
      <c r="R1257" s="106"/>
      <c r="S1257" s="108"/>
      <c r="T1257" s="53"/>
      <c r="U1257" s="53"/>
      <c r="V1257" s="105"/>
      <c r="W1257" s="105"/>
      <c r="X1257" s="105"/>
      <c r="Y1257" s="106"/>
      <c r="Z1257" s="105"/>
      <c r="BI1257" s="105"/>
      <c r="BJ1257" s="105"/>
      <c r="BK1257" s="105"/>
      <c r="BL1257" s="105"/>
    </row>
    <row r="1258" spans="3:64">
      <c r="C1258" s="45"/>
      <c r="D1258" s="53"/>
      <c r="E1258" s="54"/>
      <c r="F1258" s="54"/>
      <c r="G1258" s="53"/>
      <c r="H1258" s="53"/>
      <c r="I1258" s="53"/>
      <c r="J1258" s="53"/>
      <c r="K1258" s="53"/>
      <c r="L1258" s="54"/>
      <c r="M1258" s="54"/>
      <c r="N1258" s="54"/>
      <c r="O1258" s="105"/>
      <c r="P1258" s="104"/>
      <c r="Q1258" s="105"/>
      <c r="R1258" s="106"/>
      <c r="S1258" s="108"/>
      <c r="T1258" s="53"/>
      <c r="U1258" s="53"/>
      <c r="V1258" s="105"/>
      <c r="W1258" s="105"/>
      <c r="X1258" s="105"/>
      <c r="Y1258" s="106"/>
      <c r="Z1258" s="105"/>
      <c r="BI1258" s="105"/>
      <c r="BJ1258" s="105"/>
      <c r="BK1258" s="105"/>
      <c r="BL1258" s="105"/>
    </row>
    <row r="1259" spans="3:64">
      <c r="C1259" s="45"/>
      <c r="D1259" s="53"/>
      <c r="E1259" s="54"/>
      <c r="F1259" s="54"/>
      <c r="G1259" s="53"/>
      <c r="H1259" s="53"/>
      <c r="I1259" s="53"/>
      <c r="J1259" s="53"/>
      <c r="K1259" s="53"/>
      <c r="L1259" s="54"/>
      <c r="M1259" s="54"/>
      <c r="N1259" s="54"/>
      <c r="O1259" s="105"/>
      <c r="P1259" s="104"/>
      <c r="Q1259" s="105"/>
      <c r="R1259" s="106"/>
      <c r="S1259" s="108"/>
      <c r="T1259" s="53"/>
      <c r="U1259" s="53"/>
      <c r="V1259" s="105"/>
      <c r="W1259" s="105"/>
      <c r="X1259" s="105"/>
      <c r="Y1259" s="106"/>
      <c r="Z1259" s="105"/>
      <c r="BI1259" s="105"/>
      <c r="BJ1259" s="105"/>
      <c r="BK1259" s="105"/>
      <c r="BL1259" s="105"/>
    </row>
    <row r="1260" spans="3:64">
      <c r="C1260" s="45"/>
      <c r="D1260" s="53"/>
      <c r="E1260" s="54"/>
      <c r="F1260" s="54"/>
      <c r="G1260" s="53"/>
      <c r="H1260" s="53"/>
      <c r="I1260" s="53"/>
      <c r="J1260" s="53"/>
      <c r="K1260" s="53"/>
      <c r="L1260" s="54"/>
      <c r="M1260" s="54"/>
      <c r="N1260" s="54"/>
      <c r="O1260" s="105"/>
      <c r="P1260" s="104"/>
      <c r="Q1260" s="105"/>
      <c r="R1260" s="106"/>
      <c r="S1260" s="108"/>
      <c r="T1260" s="53"/>
      <c r="U1260" s="53"/>
      <c r="V1260" s="105"/>
      <c r="W1260" s="105"/>
      <c r="X1260" s="105"/>
      <c r="Y1260" s="106"/>
      <c r="Z1260" s="105"/>
      <c r="BI1260" s="105"/>
      <c r="BJ1260" s="105"/>
      <c r="BK1260" s="105"/>
      <c r="BL1260" s="105"/>
    </row>
    <row r="1261" spans="3:64">
      <c r="C1261" s="45"/>
      <c r="D1261" s="53"/>
      <c r="E1261" s="54"/>
      <c r="F1261" s="54"/>
      <c r="G1261" s="53"/>
      <c r="H1261" s="53"/>
      <c r="I1261" s="53"/>
      <c r="J1261" s="53"/>
      <c r="K1261" s="53"/>
      <c r="L1261" s="54"/>
      <c r="M1261" s="54"/>
      <c r="N1261" s="54"/>
      <c r="O1261" s="105"/>
      <c r="P1261" s="104"/>
      <c r="Q1261" s="105"/>
      <c r="R1261" s="106"/>
      <c r="S1261" s="108"/>
      <c r="T1261" s="53"/>
      <c r="U1261" s="53"/>
      <c r="V1261" s="105"/>
      <c r="W1261" s="105"/>
      <c r="X1261" s="105"/>
      <c r="Y1261" s="106"/>
      <c r="Z1261" s="105"/>
      <c r="BI1261" s="105"/>
      <c r="BJ1261" s="105"/>
      <c r="BK1261" s="105"/>
      <c r="BL1261" s="105"/>
    </row>
    <row r="1262" spans="3:64">
      <c r="C1262" s="45"/>
      <c r="D1262" s="53"/>
      <c r="E1262" s="54"/>
      <c r="F1262" s="54"/>
      <c r="G1262" s="53"/>
      <c r="H1262" s="53"/>
      <c r="I1262" s="53"/>
      <c r="J1262" s="53"/>
      <c r="K1262" s="53"/>
      <c r="L1262" s="54"/>
      <c r="M1262" s="54"/>
      <c r="N1262" s="54"/>
      <c r="O1262" s="105"/>
      <c r="P1262" s="104"/>
      <c r="Q1262" s="105"/>
      <c r="R1262" s="106"/>
      <c r="S1262" s="108"/>
      <c r="T1262" s="53"/>
      <c r="U1262" s="53"/>
      <c r="V1262" s="105"/>
      <c r="W1262" s="105"/>
      <c r="X1262" s="105"/>
      <c r="Y1262" s="106"/>
      <c r="Z1262" s="105"/>
      <c r="BI1262" s="105"/>
      <c r="BJ1262" s="105"/>
      <c r="BK1262" s="105"/>
      <c r="BL1262" s="105"/>
    </row>
    <row r="1263" spans="3:64">
      <c r="C1263" s="45"/>
      <c r="D1263" s="53"/>
      <c r="E1263" s="54"/>
      <c r="F1263" s="54"/>
      <c r="G1263" s="53"/>
      <c r="H1263" s="53"/>
      <c r="I1263" s="53"/>
      <c r="J1263" s="53"/>
      <c r="K1263" s="53"/>
      <c r="L1263" s="54"/>
      <c r="M1263" s="54"/>
      <c r="N1263" s="54"/>
      <c r="O1263" s="105"/>
      <c r="P1263" s="104"/>
      <c r="Q1263" s="105"/>
      <c r="R1263" s="106"/>
      <c r="S1263" s="108"/>
      <c r="T1263" s="53"/>
      <c r="U1263" s="53"/>
      <c r="V1263" s="105"/>
      <c r="W1263" s="105"/>
      <c r="X1263" s="105"/>
      <c r="Y1263" s="106"/>
      <c r="Z1263" s="105"/>
      <c r="BI1263" s="105"/>
      <c r="BJ1263" s="105"/>
      <c r="BK1263" s="105"/>
      <c r="BL1263" s="105"/>
    </row>
    <row r="1264" spans="3:64">
      <c r="C1264" s="45"/>
      <c r="D1264" s="53"/>
      <c r="E1264" s="54"/>
      <c r="F1264" s="54"/>
      <c r="G1264" s="53"/>
      <c r="H1264" s="53"/>
      <c r="I1264" s="53"/>
      <c r="J1264" s="53"/>
      <c r="K1264" s="53"/>
      <c r="L1264" s="54"/>
      <c r="M1264" s="54"/>
      <c r="N1264" s="54"/>
      <c r="O1264" s="105"/>
      <c r="P1264" s="104"/>
      <c r="Q1264" s="105"/>
      <c r="R1264" s="106"/>
      <c r="S1264" s="108"/>
      <c r="T1264" s="53"/>
      <c r="U1264" s="53"/>
      <c r="V1264" s="105"/>
      <c r="W1264" s="105"/>
      <c r="X1264" s="105"/>
      <c r="Y1264" s="106"/>
      <c r="Z1264" s="105"/>
      <c r="BI1264" s="105"/>
      <c r="BJ1264" s="105"/>
      <c r="BK1264" s="105"/>
      <c r="BL1264" s="105"/>
    </row>
    <row r="1265" spans="3:64">
      <c r="C1265" s="45"/>
      <c r="D1265" s="53"/>
      <c r="E1265" s="54"/>
      <c r="F1265" s="54"/>
      <c r="G1265" s="53"/>
      <c r="H1265" s="53"/>
      <c r="I1265" s="53"/>
      <c r="J1265" s="53"/>
      <c r="K1265" s="53"/>
      <c r="L1265" s="54"/>
      <c r="M1265" s="54"/>
      <c r="N1265" s="54"/>
      <c r="O1265" s="105"/>
      <c r="P1265" s="104"/>
      <c r="Q1265" s="105"/>
      <c r="R1265" s="106"/>
      <c r="S1265" s="108"/>
      <c r="T1265" s="53"/>
      <c r="U1265" s="53"/>
      <c r="V1265" s="105"/>
      <c r="W1265" s="105"/>
      <c r="X1265" s="105"/>
      <c r="Y1265" s="106"/>
      <c r="Z1265" s="105"/>
      <c r="BI1265" s="105"/>
      <c r="BJ1265" s="105"/>
      <c r="BK1265" s="105"/>
      <c r="BL1265" s="105"/>
    </row>
    <row r="1266" spans="3:64">
      <c r="C1266" s="45"/>
      <c r="D1266" s="53"/>
      <c r="E1266" s="54"/>
      <c r="F1266" s="54"/>
      <c r="G1266" s="53"/>
      <c r="H1266" s="53"/>
      <c r="I1266" s="53"/>
      <c r="J1266" s="53"/>
      <c r="K1266" s="53"/>
      <c r="L1266" s="54"/>
      <c r="M1266" s="54"/>
      <c r="N1266" s="54"/>
      <c r="O1266" s="105"/>
      <c r="P1266" s="104"/>
      <c r="Q1266" s="105"/>
      <c r="R1266" s="106"/>
      <c r="S1266" s="108"/>
      <c r="T1266" s="53"/>
      <c r="U1266" s="53"/>
      <c r="V1266" s="105"/>
      <c r="W1266" s="105"/>
      <c r="X1266" s="105"/>
      <c r="Y1266" s="106"/>
      <c r="Z1266" s="105"/>
      <c r="BI1266" s="105"/>
      <c r="BJ1266" s="105"/>
      <c r="BK1266" s="105"/>
      <c r="BL1266" s="105"/>
    </row>
    <row r="1267" spans="3:64">
      <c r="C1267" s="45"/>
      <c r="D1267" s="53"/>
      <c r="E1267" s="54"/>
      <c r="F1267" s="54"/>
      <c r="G1267" s="53"/>
      <c r="H1267" s="53"/>
      <c r="I1267" s="53"/>
      <c r="J1267" s="53"/>
      <c r="K1267" s="53"/>
      <c r="L1267" s="54"/>
      <c r="M1267" s="54"/>
      <c r="N1267" s="54"/>
      <c r="O1267" s="105"/>
      <c r="P1267" s="104"/>
      <c r="Q1267" s="105"/>
      <c r="R1267" s="106"/>
      <c r="S1267" s="108"/>
      <c r="T1267" s="53"/>
      <c r="U1267" s="53"/>
      <c r="V1267" s="105"/>
      <c r="W1267" s="105"/>
      <c r="X1267" s="105"/>
      <c r="Y1267" s="106"/>
      <c r="Z1267" s="105"/>
      <c r="BI1267" s="105"/>
      <c r="BJ1267" s="105"/>
      <c r="BK1267" s="105"/>
      <c r="BL1267" s="105"/>
    </row>
    <row r="1268" spans="3:64">
      <c r="C1268" s="45"/>
      <c r="D1268" s="53"/>
      <c r="E1268" s="54"/>
      <c r="F1268" s="54"/>
      <c r="G1268" s="53"/>
      <c r="H1268" s="53"/>
      <c r="I1268" s="53"/>
      <c r="J1268" s="53"/>
      <c r="K1268" s="53"/>
      <c r="L1268" s="54"/>
      <c r="M1268" s="54"/>
      <c r="N1268" s="54"/>
      <c r="O1268" s="105"/>
      <c r="P1268" s="104"/>
      <c r="Q1268" s="105"/>
      <c r="R1268" s="106"/>
      <c r="S1268" s="108"/>
      <c r="T1268" s="53"/>
      <c r="U1268" s="53"/>
      <c r="V1268" s="105"/>
      <c r="W1268" s="105"/>
      <c r="X1268" s="105"/>
      <c r="Y1268" s="106"/>
      <c r="Z1268" s="105"/>
      <c r="BI1268" s="105"/>
      <c r="BJ1268" s="105"/>
      <c r="BK1268" s="105"/>
      <c r="BL1268" s="105"/>
    </row>
    <row r="1269" spans="3:64">
      <c r="C1269" s="45"/>
      <c r="D1269" s="53"/>
      <c r="E1269" s="54"/>
      <c r="F1269" s="54"/>
      <c r="G1269" s="53"/>
      <c r="H1269" s="53"/>
      <c r="I1269" s="53"/>
      <c r="J1269" s="53"/>
      <c r="K1269" s="53"/>
      <c r="L1269" s="54"/>
      <c r="M1269" s="54"/>
      <c r="N1269" s="54"/>
      <c r="O1269" s="105"/>
      <c r="P1269" s="104"/>
      <c r="Q1269" s="105"/>
      <c r="R1269" s="106"/>
      <c r="S1269" s="108"/>
      <c r="T1269" s="53"/>
      <c r="U1269" s="53"/>
      <c r="V1269" s="105"/>
      <c r="W1269" s="105"/>
      <c r="X1269" s="105"/>
      <c r="Y1269" s="106"/>
      <c r="Z1269" s="105"/>
      <c r="BI1269" s="105"/>
      <c r="BJ1269" s="105"/>
      <c r="BK1269" s="105"/>
      <c r="BL1269" s="105"/>
    </row>
    <row r="1270" spans="3:64">
      <c r="C1270" s="45"/>
      <c r="D1270" s="53"/>
      <c r="E1270" s="54"/>
      <c r="F1270" s="54"/>
      <c r="G1270" s="53"/>
      <c r="H1270" s="53"/>
      <c r="I1270" s="53"/>
      <c r="J1270" s="53"/>
      <c r="K1270" s="53"/>
      <c r="L1270" s="54"/>
      <c r="M1270" s="54"/>
      <c r="N1270" s="54"/>
      <c r="O1270" s="105"/>
      <c r="P1270" s="104"/>
      <c r="Q1270" s="105"/>
      <c r="R1270" s="106"/>
      <c r="S1270" s="108"/>
      <c r="T1270" s="53"/>
      <c r="U1270" s="53"/>
      <c r="V1270" s="105"/>
      <c r="W1270" s="105"/>
      <c r="X1270" s="105"/>
      <c r="Y1270" s="106"/>
      <c r="Z1270" s="105"/>
      <c r="BI1270" s="105"/>
      <c r="BJ1270" s="105"/>
      <c r="BK1270" s="105"/>
      <c r="BL1270" s="105"/>
    </row>
    <row r="1271" spans="3:64">
      <c r="C1271" s="45"/>
      <c r="D1271" s="53"/>
      <c r="E1271" s="54"/>
      <c r="F1271" s="54"/>
      <c r="G1271" s="53"/>
      <c r="H1271" s="53"/>
      <c r="I1271" s="53"/>
      <c r="J1271" s="53"/>
      <c r="K1271" s="53"/>
      <c r="L1271" s="54"/>
      <c r="M1271" s="54"/>
      <c r="N1271" s="54"/>
      <c r="O1271" s="105"/>
      <c r="P1271" s="104"/>
      <c r="Q1271" s="105"/>
      <c r="R1271" s="106"/>
      <c r="S1271" s="108"/>
      <c r="T1271" s="53"/>
      <c r="U1271" s="53"/>
      <c r="V1271" s="105"/>
      <c r="W1271" s="105"/>
      <c r="X1271" s="105"/>
      <c r="Y1271" s="106"/>
      <c r="Z1271" s="105"/>
      <c r="BI1271" s="105"/>
      <c r="BJ1271" s="105"/>
      <c r="BK1271" s="105"/>
      <c r="BL1271" s="105"/>
    </row>
    <row r="1272" spans="3:64">
      <c r="C1272" s="45"/>
      <c r="D1272" s="53"/>
      <c r="E1272" s="54"/>
      <c r="F1272" s="54"/>
      <c r="G1272" s="53"/>
      <c r="H1272" s="53"/>
      <c r="I1272" s="53"/>
      <c r="J1272" s="53"/>
      <c r="K1272" s="53"/>
      <c r="L1272" s="54"/>
      <c r="M1272" s="54"/>
      <c r="N1272" s="54"/>
      <c r="O1272" s="105"/>
      <c r="P1272" s="104"/>
      <c r="Q1272" s="105"/>
      <c r="R1272" s="106"/>
      <c r="S1272" s="108"/>
      <c r="T1272" s="53"/>
      <c r="U1272" s="53"/>
      <c r="V1272" s="105"/>
      <c r="W1272" s="105"/>
      <c r="X1272" s="105"/>
      <c r="Y1272" s="106"/>
      <c r="Z1272" s="105"/>
      <c r="BI1272" s="105"/>
      <c r="BJ1272" s="105"/>
      <c r="BK1272" s="105"/>
      <c r="BL1272" s="105"/>
    </row>
    <row r="1273" spans="3:64">
      <c r="C1273" s="45"/>
      <c r="D1273" s="53"/>
      <c r="E1273" s="54"/>
      <c r="F1273" s="54"/>
      <c r="G1273" s="53"/>
      <c r="H1273" s="53"/>
      <c r="I1273" s="53"/>
      <c r="J1273" s="53"/>
      <c r="K1273" s="53"/>
      <c r="L1273" s="54"/>
      <c r="M1273" s="54"/>
      <c r="N1273" s="54"/>
      <c r="O1273" s="105"/>
      <c r="P1273" s="104"/>
      <c r="Q1273" s="105"/>
      <c r="R1273" s="106"/>
      <c r="S1273" s="108"/>
      <c r="T1273" s="53"/>
      <c r="U1273" s="53"/>
      <c r="V1273" s="105"/>
      <c r="W1273" s="105"/>
      <c r="X1273" s="105"/>
      <c r="Y1273" s="106"/>
      <c r="Z1273" s="105"/>
      <c r="BI1273" s="105"/>
      <c r="BJ1273" s="105"/>
      <c r="BK1273" s="105"/>
      <c r="BL1273" s="105"/>
    </row>
    <row r="1274" spans="3:64">
      <c r="C1274" s="45"/>
      <c r="D1274" s="53"/>
      <c r="E1274" s="54"/>
      <c r="F1274" s="54"/>
      <c r="G1274" s="53"/>
      <c r="H1274" s="53"/>
      <c r="I1274" s="53"/>
      <c r="J1274" s="53"/>
      <c r="K1274" s="53"/>
      <c r="L1274" s="54"/>
      <c r="M1274" s="54"/>
      <c r="N1274" s="54"/>
      <c r="O1274" s="105"/>
      <c r="P1274" s="104"/>
      <c r="Q1274" s="105"/>
      <c r="R1274" s="106"/>
      <c r="S1274" s="108"/>
      <c r="T1274" s="53"/>
      <c r="U1274" s="53"/>
      <c r="V1274" s="105"/>
      <c r="W1274" s="105"/>
      <c r="X1274" s="105"/>
      <c r="Y1274" s="106"/>
      <c r="Z1274" s="105"/>
      <c r="BI1274" s="105"/>
      <c r="BJ1274" s="105"/>
      <c r="BK1274" s="105"/>
      <c r="BL1274" s="105"/>
    </row>
    <row r="1275" spans="3:64">
      <c r="C1275" s="45"/>
      <c r="D1275" s="53"/>
      <c r="E1275" s="54"/>
      <c r="F1275" s="54"/>
      <c r="G1275" s="53"/>
      <c r="H1275" s="53"/>
      <c r="I1275" s="53"/>
      <c r="J1275" s="53"/>
      <c r="K1275" s="53"/>
      <c r="L1275" s="54"/>
      <c r="M1275" s="54"/>
      <c r="N1275" s="54"/>
      <c r="O1275" s="105"/>
      <c r="P1275" s="104"/>
      <c r="Q1275" s="105"/>
      <c r="R1275" s="106"/>
      <c r="S1275" s="108"/>
      <c r="T1275" s="53"/>
      <c r="U1275" s="53"/>
      <c r="V1275" s="105"/>
      <c r="W1275" s="105"/>
      <c r="X1275" s="105"/>
      <c r="Y1275" s="106"/>
      <c r="Z1275" s="105"/>
      <c r="BI1275" s="105"/>
      <c r="BJ1275" s="105"/>
      <c r="BK1275" s="105"/>
      <c r="BL1275" s="105"/>
    </row>
    <row r="1276" spans="3:64">
      <c r="C1276" s="45"/>
      <c r="D1276" s="53"/>
      <c r="E1276" s="54"/>
      <c r="F1276" s="54"/>
      <c r="G1276" s="53"/>
      <c r="H1276" s="53"/>
      <c r="I1276" s="53"/>
      <c r="J1276" s="53"/>
      <c r="K1276" s="53"/>
      <c r="L1276" s="54"/>
      <c r="M1276" s="54"/>
      <c r="N1276" s="54"/>
      <c r="O1276" s="105"/>
      <c r="P1276" s="104"/>
      <c r="Q1276" s="105"/>
      <c r="R1276" s="106"/>
      <c r="S1276" s="108"/>
      <c r="T1276" s="53"/>
      <c r="U1276" s="53"/>
      <c r="V1276" s="105"/>
      <c r="W1276" s="105"/>
      <c r="X1276" s="105"/>
      <c r="Y1276" s="106"/>
      <c r="Z1276" s="105"/>
      <c r="BI1276" s="105"/>
      <c r="BJ1276" s="105"/>
      <c r="BK1276" s="105"/>
      <c r="BL1276" s="105"/>
    </row>
    <row r="1277" spans="3:64">
      <c r="C1277" s="45"/>
      <c r="D1277" s="53"/>
      <c r="E1277" s="54"/>
      <c r="F1277" s="54"/>
      <c r="G1277" s="53"/>
      <c r="H1277" s="53"/>
      <c r="I1277" s="53"/>
      <c r="J1277" s="53"/>
      <c r="K1277" s="53"/>
      <c r="L1277" s="54"/>
      <c r="M1277" s="54"/>
      <c r="N1277" s="54"/>
      <c r="O1277" s="105"/>
      <c r="P1277" s="104"/>
      <c r="Q1277" s="105"/>
      <c r="R1277" s="106"/>
      <c r="S1277" s="108"/>
      <c r="T1277" s="53"/>
      <c r="U1277" s="53"/>
      <c r="V1277" s="105"/>
      <c r="W1277" s="105"/>
      <c r="X1277" s="105"/>
      <c r="Y1277" s="106"/>
      <c r="Z1277" s="105"/>
      <c r="BI1277" s="105"/>
      <c r="BJ1277" s="105"/>
      <c r="BK1277" s="105"/>
      <c r="BL1277" s="105"/>
    </row>
    <row r="1278" spans="3:64">
      <c r="C1278" s="45"/>
      <c r="D1278" s="53"/>
      <c r="E1278" s="54"/>
      <c r="F1278" s="54"/>
      <c r="G1278" s="53"/>
      <c r="H1278" s="53"/>
      <c r="I1278" s="53"/>
      <c r="J1278" s="53"/>
      <c r="K1278" s="53"/>
      <c r="L1278" s="54"/>
      <c r="M1278" s="54"/>
      <c r="N1278" s="54"/>
      <c r="O1278" s="105"/>
      <c r="P1278" s="104"/>
      <c r="Q1278" s="105"/>
      <c r="R1278" s="106"/>
      <c r="S1278" s="108"/>
      <c r="T1278" s="53"/>
      <c r="U1278" s="53"/>
      <c r="V1278" s="105"/>
      <c r="W1278" s="105"/>
      <c r="X1278" s="105"/>
      <c r="Y1278" s="106"/>
      <c r="Z1278" s="105"/>
      <c r="BI1278" s="105"/>
      <c r="BJ1278" s="105"/>
      <c r="BK1278" s="105"/>
      <c r="BL1278" s="105"/>
    </row>
    <row r="1279" spans="3:64">
      <c r="C1279" s="45"/>
      <c r="D1279" s="53"/>
      <c r="E1279" s="54"/>
      <c r="F1279" s="54"/>
      <c r="G1279" s="53"/>
      <c r="H1279" s="53"/>
      <c r="I1279" s="53"/>
      <c r="J1279" s="53"/>
      <c r="K1279" s="53"/>
      <c r="L1279" s="54"/>
      <c r="M1279" s="54"/>
      <c r="N1279" s="54"/>
      <c r="O1279" s="105"/>
      <c r="P1279" s="104"/>
      <c r="Q1279" s="105"/>
      <c r="R1279" s="106"/>
      <c r="S1279" s="108"/>
      <c r="T1279" s="53"/>
      <c r="U1279" s="53"/>
      <c r="V1279" s="105"/>
      <c r="W1279" s="105"/>
      <c r="X1279" s="105"/>
      <c r="Y1279" s="106"/>
      <c r="Z1279" s="105"/>
      <c r="BI1279" s="105"/>
      <c r="BJ1279" s="105"/>
      <c r="BK1279" s="105"/>
      <c r="BL1279" s="105"/>
    </row>
    <row r="1280" spans="3:64">
      <c r="C1280" s="45"/>
      <c r="D1280" s="53"/>
      <c r="E1280" s="54"/>
      <c r="F1280" s="54"/>
      <c r="G1280" s="53"/>
      <c r="H1280" s="53"/>
      <c r="I1280" s="53"/>
      <c r="J1280" s="53"/>
      <c r="K1280" s="53"/>
      <c r="L1280" s="54"/>
      <c r="M1280" s="54"/>
      <c r="N1280" s="54"/>
      <c r="O1280" s="105"/>
      <c r="P1280" s="104"/>
      <c r="Q1280" s="105"/>
      <c r="R1280" s="106"/>
      <c r="S1280" s="108"/>
      <c r="T1280" s="53"/>
      <c r="U1280" s="53"/>
      <c r="V1280" s="105"/>
      <c r="W1280" s="105"/>
      <c r="X1280" s="105"/>
      <c r="Y1280" s="106"/>
      <c r="Z1280" s="105"/>
      <c r="BI1280" s="105"/>
      <c r="BJ1280" s="105"/>
      <c r="BK1280" s="105"/>
      <c r="BL1280" s="105"/>
    </row>
    <row r="1281" spans="3:64">
      <c r="C1281" s="45"/>
      <c r="D1281" s="53"/>
      <c r="E1281" s="54"/>
      <c r="F1281" s="54"/>
      <c r="G1281" s="53"/>
      <c r="H1281" s="53"/>
      <c r="I1281" s="53"/>
      <c r="J1281" s="53"/>
      <c r="K1281" s="53"/>
      <c r="L1281" s="54"/>
      <c r="M1281" s="54"/>
      <c r="N1281" s="54"/>
      <c r="O1281" s="105"/>
      <c r="P1281" s="104"/>
      <c r="Q1281" s="105"/>
      <c r="R1281" s="106"/>
      <c r="S1281" s="108"/>
      <c r="T1281" s="53"/>
      <c r="U1281" s="53"/>
      <c r="V1281" s="105"/>
      <c r="W1281" s="105"/>
      <c r="X1281" s="105"/>
      <c r="Y1281" s="106"/>
      <c r="Z1281" s="105"/>
      <c r="BI1281" s="105"/>
      <c r="BJ1281" s="105"/>
      <c r="BK1281" s="105"/>
      <c r="BL1281" s="105"/>
    </row>
    <row r="1282" spans="3:64">
      <c r="C1282" s="45"/>
      <c r="D1282" s="53"/>
      <c r="E1282" s="54"/>
      <c r="F1282" s="54"/>
      <c r="G1282" s="53"/>
      <c r="H1282" s="53"/>
      <c r="I1282" s="53"/>
      <c r="J1282" s="53"/>
      <c r="K1282" s="53"/>
      <c r="L1282" s="54"/>
      <c r="M1282" s="54"/>
      <c r="N1282" s="54"/>
      <c r="O1282" s="105"/>
      <c r="P1282" s="104"/>
      <c r="Q1282" s="105"/>
      <c r="R1282" s="106"/>
      <c r="S1282" s="108"/>
      <c r="T1282" s="53"/>
      <c r="U1282" s="53"/>
      <c r="V1282" s="105"/>
      <c r="W1282" s="105"/>
      <c r="X1282" s="105"/>
      <c r="Y1282" s="106"/>
      <c r="Z1282" s="105"/>
      <c r="BI1282" s="105"/>
      <c r="BJ1282" s="105"/>
      <c r="BK1282" s="105"/>
      <c r="BL1282" s="105"/>
    </row>
    <row r="1283" spans="3:64">
      <c r="C1283" s="45"/>
      <c r="D1283" s="53"/>
      <c r="E1283" s="54"/>
      <c r="F1283" s="54"/>
      <c r="G1283" s="53"/>
      <c r="H1283" s="53"/>
      <c r="I1283" s="53"/>
      <c r="J1283" s="53"/>
      <c r="K1283" s="53"/>
      <c r="L1283" s="54"/>
      <c r="M1283" s="54"/>
      <c r="N1283" s="54"/>
      <c r="O1283" s="105"/>
      <c r="P1283" s="104"/>
      <c r="Q1283" s="105"/>
      <c r="R1283" s="106"/>
      <c r="S1283" s="108"/>
      <c r="T1283" s="53"/>
      <c r="U1283" s="53"/>
      <c r="V1283" s="105"/>
      <c r="W1283" s="105"/>
      <c r="X1283" s="105"/>
      <c r="Y1283" s="106"/>
      <c r="Z1283" s="105"/>
      <c r="BI1283" s="105"/>
      <c r="BJ1283" s="105"/>
      <c r="BK1283" s="105"/>
      <c r="BL1283" s="105"/>
    </row>
    <row r="1284" spans="3:64">
      <c r="C1284" s="45"/>
      <c r="D1284" s="53"/>
      <c r="E1284" s="54"/>
      <c r="F1284" s="54"/>
      <c r="G1284" s="53"/>
      <c r="H1284" s="53"/>
      <c r="I1284" s="53"/>
      <c r="J1284" s="53"/>
      <c r="K1284" s="53"/>
      <c r="L1284" s="54"/>
      <c r="M1284" s="54"/>
      <c r="N1284" s="54"/>
      <c r="O1284" s="105"/>
      <c r="P1284" s="104"/>
      <c r="Q1284" s="105"/>
      <c r="R1284" s="106"/>
      <c r="S1284" s="108"/>
      <c r="T1284" s="53"/>
      <c r="U1284" s="53"/>
      <c r="V1284" s="105"/>
      <c r="W1284" s="105"/>
      <c r="X1284" s="105"/>
      <c r="Y1284" s="106"/>
      <c r="Z1284" s="105"/>
      <c r="BI1284" s="105"/>
      <c r="BJ1284" s="105"/>
      <c r="BK1284" s="105"/>
      <c r="BL1284" s="105"/>
    </row>
    <row r="1285" spans="3:64">
      <c r="C1285" s="45"/>
      <c r="D1285" s="53"/>
      <c r="E1285" s="54"/>
      <c r="F1285" s="54"/>
      <c r="G1285" s="53"/>
      <c r="H1285" s="53"/>
      <c r="I1285" s="53"/>
      <c r="J1285" s="53"/>
      <c r="K1285" s="53"/>
      <c r="L1285" s="54"/>
      <c r="M1285" s="54"/>
      <c r="N1285" s="54"/>
      <c r="O1285" s="105"/>
      <c r="P1285" s="104"/>
      <c r="Q1285" s="105"/>
      <c r="R1285" s="106"/>
      <c r="S1285" s="108"/>
      <c r="T1285" s="53"/>
      <c r="U1285" s="53"/>
      <c r="V1285" s="105"/>
      <c r="W1285" s="105"/>
      <c r="X1285" s="105"/>
      <c r="Y1285" s="106"/>
      <c r="Z1285" s="105"/>
      <c r="BI1285" s="105"/>
      <c r="BJ1285" s="105"/>
      <c r="BK1285" s="105"/>
      <c r="BL1285" s="105"/>
    </row>
    <row r="1286" spans="3:64">
      <c r="C1286" s="45"/>
      <c r="D1286" s="53"/>
      <c r="E1286" s="54"/>
      <c r="F1286" s="54"/>
      <c r="G1286" s="53"/>
      <c r="H1286" s="53"/>
      <c r="I1286" s="53"/>
      <c r="J1286" s="53"/>
      <c r="K1286" s="53"/>
      <c r="L1286" s="54"/>
      <c r="M1286" s="54"/>
      <c r="N1286" s="54"/>
      <c r="O1286" s="105"/>
      <c r="P1286" s="104"/>
      <c r="Q1286" s="105"/>
      <c r="R1286" s="106"/>
      <c r="S1286" s="108"/>
      <c r="T1286" s="53"/>
      <c r="U1286" s="53"/>
      <c r="V1286" s="105"/>
      <c r="W1286" s="105"/>
      <c r="X1286" s="105"/>
      <c r="Y1286" s="106"/>
      <c r="Z1286" s="105"/>
      <c r="BI1286" s="105"/>
      <c r="BJ1286" s="105"/>
      <c r="BK1286" s="105"/>
      <c r="BL1286" s="105"/>
    </row>
    <row r="1287" spans="3:64">
      <c r="C1287" s="45"/>
      <c r="D1287" s="53"/>
      <c r="E1287" s="54"/>
      <c r="F1287" s="54"/>
      <c r="G1287" s="53"/>
      <c r="H1287" s="53"/>
      <c r="I1287" s="53"/>
      <c r="J1287" s="53"/>
      <c r="K1287" s="53"/>
      <c r="L1287" s="54"/>
      <c r="M1287" s="54"/>
      <c r="N1287" s="54"/>
      <c r="O1287" s="105"/>
      <c r="P1287" s="104"/>
      <c r="Q1287" s="105"/>
      <c r="R1287" s="106"/>
      <c r="S1287" s="108"/>
      <c r="T1287" s="53"/>
      <c r="U1287" s="53"/>
      <c r="V1287" s="105"/>
      <c r="W1287" s="105"/>
      <c r="X1287" s="105"/>
      <c r="Y1287" s="106"/>
      <c r="Z1287" s="105"/>
      <c r="BI1287" s="105"/>
      <c r="BJ1287" s="105"/>
      <c r="BK1287" s="105"/>
      <c r="BL1287" s="105"/>
    </row>
    <row r="1288" spans="3:64">
      <c r="C1288" s="45"/>
      <c r="D1288" s="53"/>
      <c r="E1288" s="54"/>
      <c r="F1288" s="54"/>
      <c r="G1288" s="53"/>
      <c r="H1288" s="53"/>
      <c r="I1288" s="53"/>
      <c r="J1288" s="53"/>
      <c r="K1288" s="53"/>
      <c r="L1288" s="54"/>
      <c r="M1288" s="54"/>
      <c r="N1288" s="54"/>
      <c r="O1288" s="105"/>
      <c r="P1288" s="104"/>
      <c r="Q1288" s="105"/>
      <c r="R1288" s="106"/>
      <c r="S1288" s="108"/>
      <c r="T1288" s="53"/>
      <c r="U1288" s="53"/>
      <c r="V1288" s="105"/>
      <c r="W1288" s="105"/>
      <c r="X1288" s="105"/>
      <c r="Y1288" s="106"/>
      <c r="Z1288" s="105"/>
      <c r="BI1288" s="105"/>
      <c r="BJ1288" s="105"/>
      <c r="BK1288" s="105"/>
      <c r="BL1288" s="105"/>
    </row>
    <row r="1289" spans="3:64">
      <c r="C1289" s="45"/>
      <c r="D1289" s="53"/>
      <c r="E1289" s="54"/>
      <c r="F1289" s="54"/>
      <c r="G1289" s="53"/>
      <c r="H1289" s="53"/>
      <c r="I1289" s="53"/>
      <c r="J1289" s="53"/>
      <c r="K1289" s="53"/>
      <c r="L1289" s="54"/>
      <c r="M1289" s="54"/>
      <c r="N1289" s="54"/>
      <c r="P1289" s="104"/>
      <c r="Q1289" s="105"/>
      <c r="R1289" s="106"/>
      <c r="S1289" s="108"/>
      <c r="T1289" s="53"/>
      <c r="U1289" s="53"/>
      <c r="Y1289" s="106"/>
    </row>
    <row r="1290" spans="3:64">
      <c r="C1290" s="45"/>
      <c r="D1290" s="53"/>
      <c r="E1290" s="54"/>
      <c r="F1290" s="54"/>
      <c r="G1290" s="53"/>
      <c r="H1290" s="53"/>
      <c r="I1290" s="53"/>
      <c r="J1290" s="53"/>
      <c r="K1290" s="53"/>
      <c r="L1290" s="54"/>
      <c r="M1290" s="54"/>
      <c r="N1290" s="54"/>
      <c r="P1290" s="104"/>
      <c r="Q1290" s="105"/>
      <c r="R1290" s="106"/>
      <c r="S1290" s="108"/>
      <c r="T1290" s="53"/>
      <c r="U1290" s="53"/>
      <c r="Y1290" s="106"/>
    </row>
    <row r="1291" spans="3:64">
      <c r="C1291" s="45"/>
      <c r="D1291" s="53"/>
      <c r="E1291" s="54"/>
      <c r="F1291" s="54"/>
      <c r="G1291" s="53"/>
      <c r="H1291" s="53"/>
      <c r="I1291" s="53"/>
      <c r="J1291" s="53"/>
      <c r="K1291" s="53"/>
      <c r="L1291" s="54"/>
      <c r="M1291" s="54"/>
      <c r="N1291" s="54"/>
      <c r="P1291" s="104"/>
      <c r="Q1291" s="105"/>
      <c r="R1291" s="106"/>
      <c r="S1291" s="108"/>
      <c r="T1291" s="53"/>
      <c r="U1291" s="53"/>
      <c r="Y1291" s="106"/>
    </row>
    <row r="1292" spans="3:64">
      <c r="C1292" s="45"/>
      <c r="D1292" s="53"/>
      <c r="E1292" s="54"/>
      <c r="F1292" s="54"/>
      <c r="G1292" s="53"/>
      <c r="H1292" s="53"/>
      <c r="I1292" s="53"/>
      <c r="J1292" s="53"/>
      <c r="K1292" s="53"/>
      <c r="L1292" s="54"/>
      <c r="M1292" s="54"/>
      <c r="N1292" s="54"/>
      <c r="P1292" s="104"/>
      <c r="Q1292" s="105"/>
      <c r="R1292" s="106"/>
      <c r="S1292" s="108"/>
      <c r="T1292" s="53"/>
      <c r="U1292" s="53"/>
      <c r="Y1292" s="106"/>
    </row>
    <row r="1293" spans="3:64">
      <c r="C1293" s="45"/>
      <c r="D1293" s="53"/>
      <c r="E1293" s="54"/>
      <c r="F1293" s="54"/>
      <c r="G1293" s="53"/>
      <c r="H1293" s="53"/>
      <c r="I1293" s="53"/>
      <c r="J1293" s="53"/>
      <c r="K1293" s="53"/>
      <c r="L1293" s="54"/>
      <c r="M1293" s="54"/>
      <c r="N1293" s="54"/>
      <c r="P1293" s="104"/>
      <c r="Q1293" s="105"/>
      <c r="R1293" s="106"/>
      <c r="S1293" s="108"/>
      <c r="T1293" s="53"/>
      <c r="U1293" s="53"/>
      <c r="Y1293" s="106"/>
    </row>
    <row r="1294" spans="3:64">
      <c r="C1294" s="45"/>
      <c r="D1294" s="53"/>
      <c r="E1294" s="54"/>
      <c r="F1294" s="54"/>
      <c r="G1294" s="53"/>
      <c r="H1294" s="53"/>
      <c r="I1294" s="53"/>
      <c r="J1294" s="53"/>
      <c r="K1294" s="53"/>
      <c r="L1294" s="54"/>
      <c r="M1294" s="54"/>
      <c r="N1294" s="54"/>
      <c r="P1294" s="104"/>
      <c r="Q1294" s="105"/>
      <c r="R1294" s="106"/>
      <c r="S1294" s="108"/>
      <c r="T1294" s="53"/>
      <c r="U1294" s="53"/>
      <c r="Y1294" s="106"/>
    </row>
    <row r="1295" spans="3:64">
      <c r="C1295" s="45"/>
      <c r="D1295" s="53"/>
      <c r="E1295" s="54"/>
      <c r="F1295" s="54"/>
      <c r="G1295" s="53"/>
      <c r="H1295" s="53"/>
      <c r="I1295" s="53"/>
      <c r="J1295" s="53"/>
      <c r="K1295" s="53"/>
      <c r="L1295" s="54"/>
      <c r="M1295" s="54"/>
      <c r="N1295" s="54"/>
      <c r="P1295" s="104"/>
      <c r="Q1295" s="105"/>
      <c r="R1295" s="106"/>
      <c r="S1295" s="108"/>
      <c r="T1295" s="53"/>
      <c r="U1295" s="53"/>
      <c r="Y1295" s="106"/>
    </row>
    <row r="1296" spans="3:64">
      <c r="C1296" s="45"/>
      <c r="D1296" s="53"/>
      <c r="E1296" s="54"/>
      <c r="F1296" s="54"/>
      <c r="G1296" s="53"/>
      <c r="H1296" s="53"/>
      <c r="I1296" s="53"/>
      <c r="J1296" s="53"/>
      <c r="K1296" s="53"/>
      <c r="L1296" s="54"/>
      <c r="M1296" s="54"/>
      <c r="N1296" s="54"/>
      <c r="P1296" s="104"/>
      <c r="Q1296" s="105"/>
      <c r="R1296" s="106"/>
      <c r="S1296" s="108"/>
      <c r="T1296" s="53"/>
      <c r="U1296" s="53"/>
      <c r="Y1296" s="106"/>
    </row>
    <row r="1297" spans="3:25">
      <c r="C1297" s="45"/>
      <c r="D1297" s="53"/>
      <c r="E1297" s="54"/>
      <c r="F1297" s="54"/>
      <c r="G1297" s="53"/>
      <c r="H1297" s="53"/>
      <c r="I1297" s="53"/>
      <c r="J1297" s="53"/>
      <c r="K1297" s="53"/>
      <c r="L1297" s="54"/>
      <c r="M1297" s="54"/>
      <c r="N1297" s="54"/>
      <c r="P1297" s="104"/>
      <c r="Q1297" s="105"/>
      <c r="R1297" s="106"/>
      <c r="S1297" s="108"/>
      <c r="T1297" s="53"/>
      <c r="U1297" s="53"/>
      <c r="Y1297" s="106"/>
    </row>
    <row r="1298" spans="3:25">
      <c r="C1298" s="45"/>
      <c r="D1298" s="53"/>
      <c r="E1298" s="54"/>
      <c r="F1298" s="54"/>
      <c r="G1298" s="53"/>
      <c r="H1298" s="53"/>
      <c r="I1298" s="53"/>
      <c r="J1298" s="53"/>
      <c r="K1298" s="53"/>
      <c r="L1298" s="54"/>
      <c r="M1298" s="54"/>
      <c r="N1298" s="54"/>
      <c r="P1298" s="104"/>
      <c r="Q1298" s="105"/>
      <c r="R1298" s="106"/>
      <c r="S1298" s="108"/>
      <c r="T1298" s="53"/>
      <c r="U1298" s="53"/>
      <c r="Y1298" s="106"/>
    </row>
    <row r="1299" spans="3:25">
      <c r="C1299" s="45"/>
      <c r="D1299" s="53"/>
      <c r="E1299" s="54"/>
      <c r="F1299" s="54"/>
      <c r="G1299" s="53"/>
      <c r="H1299" s="53"/>
      <c r="I1299" s="53"/>
      <c r="J1299" s="53"/>
      <c r="K1299" s="53"/>
      <c r="L1299" s="54"/>
      <c r="M1299" s="54"/>
      <c r="N1299" s="54"/>
      <c r="P1299" s="104"/>
      <c r="Q1299" s="105"/>
      <c r="R1299" s="106"/>
      <c r="S1299" s="108"/>
      <c r="T1299" s="53"/>
      <c r="U1299" s="53"/>
      <c r="Y1299" s="106"/>
    </row>
    <row r="1300" spans="3:25">
      <c r="C1300" s="45"/>
      <c r="D1300" s="53"/>
      <c r="E1300" s="54"/>
      <c r="F1300" s="54"/>
      <c r="G1300" s="53"/>
      <c r="H1300" s="53"/>
      <c r="I1300" s="53"/>
      <c r="J1300" s="53"/>
      <c r="K1300" s="53"/>
      <c r="L1300" s="54"/>
      <c r="M1300" s="54"/>
      <c r="N1300" s="54"/>
      <c r="P1300" s="104"/>
      <c r="Q1300" s="105"/>
      <c r="R1300" s="106"/>
      <c r="S1300" s="108"/>
      <c r="T1300" s="53"/>
      <c r="U1300" s="53"/>
      <c r="Y1300" s="106"/>
    </row>
    <row r="1301" spans="3:25">
      <c r="C1301" s="45"/>
      <c r="D1301" s="53"/>
      <c r="E1301" s="54"/>
      <c r="F1301" s="54"/>
      <c r="G1301" s="53"/>
      <c r="H1301" s="53"/>
      <c r="I1301" s="53"/>
      <c r="J1301" s="53"/>
      <c r="K1301" s="53"/>
      <c r="L1301" s="54"/>
      <c r="M1301" s="54"/>
      <c r="N1301" s="54"/>
      <c r="P1301" s="104"/>
      <c r="Q1301" s="105"/>
      <c r="R1301" s="106"/>
      <c r="S1301" s="108"/>
      <c r="T1301" s="53"/>
      <c r="U1301" s="53"/>
      <c r="Y1301" s="106"/>
    </row>
    <row r="1302" spans="3:25">
      <c r="C1302" s="45"/>
      <c r="D1302" s="53"/>
      <c r="E1302" s="54"/>
      <c r="F1302" s="54"/>
      <c r="G1302" s="53"/>
      <c r="H1302" s="53"/>
      <c r="I1302" s="53"/>
      <c r="J1302" s="53"/>
      <c r="K1302" s="53"/>
      <c r="L1302" s="54"/>
      <c r="M1302" s="54"/>
      <c r="N1302" s="54"/>
      <c r="P1302" s="104"/>
      <c r="Q1302" s="105"/>
      <c r="R1302" s="106"/>
      <c r="S1302" s="108"/>
      <c r="T1302" s="53"/>
      <c r="U1302" s="53"/>
      <c r="Y1302" s="106"/>
    </row>
    <row r="1303" spans="3:25">
      <c r="C1303" s="45"/>
      <c r="D1303" s="53"/>
      <c r="E1303" s="54"/>
      <c r="F1303" s="54"/>
      <c r="G1303" s="53"/>
      <c r="H1303" s="53"/>
      <c r="I1303" s="53"/>
      <c r="J1303" s="53"/>
      <c r="K1303" s="53"/>
      <c r="L1303" s="54"/>
      <c r="M1303" s="54"/>
      <c r="N1303" s="54"/>
      <c r="P1303" s="104"/>
      <c r="Q1303" s="105"/>
      <c r="R1303" s="106"/>
      <c r="S1303" s="108"/>
      <c r="T1303" s="53"/>
      <c r="U1303" s="53"/>
      <c r="Y1303" s="106"/>
    </row>
    <row r="1304" spans="3:25">
      <c r="C1304" s="45"/>
      <c r="D1304" s="53"/>
      <c r="E1304" s="54"/>
      <c r="F1304" s="54"/>
      <c r="G1304" s="53"/>
      <c r="H1304" s="53"/>
      <c r="I1304" s="53"/>
      <c r="J1304" s="53"/>
      <c r="K1304" s="53"/>
      <c r="L1304" s="54"/>
      <c r="M1304" s="54"/>
      <c r="N1304" s="54"/>
      <c r="P1304" s="104"/>
      <c r="Q1304" s="105"/>
      <c r="R1304" s="106"/>
      <c r="S1304" s="108"/>
      <c r="T1304" s="53"/>
      <c r="U1304" s="53"/>
      <c r="Y1304" s="106"/>
    </row>
    <row r="1305" spans="3:25">
      <c r="C1305" s="45"/>
      <c r="D1305" s="53"/>
      <c r="E1305" s="54"/>
      <c r="F1305" s="54"/>
      <c r="G1305" s="53"/>
      <c r="H1305" s="53"/>
      <c r="I1305" s="53"/>
      <c r="J1305" s="53"/>
      <c r="K1305" s="53"/>
      <c r="L1305" s="54"/>
      <c r="M1305" s="54"/>
      <c r="N1305" s="54"/>
      <c r="P1305" s="104"/>
      <c r="Q1305" s="105"/>
      <c r="R1305" s="106"/>
      <c r="S1305" s="108"/>
      <c r="T1305" s="53"/>
      <c r="U1305" s="53"/>
      <c r="Y1305" s="106"/>
    </row>
    <row r="1306" spans="3:25">
      <c r="C1306" s="45"/>
      <c r="D1306" s="53"/>
      <c r="E1306" s="54"/>
      <c r="F1306" s="54"/>
      <c r="G1306" s="53"/>
      <c r="H1306" s="53"/>
      <c r="I1306" s="53"/>
      <c r="J1306" s="53"/>
      <c r="K1306" s="53"/>
      <c r="L1306" s="54"/>
      <c r="M1306" s="54"/>
      <c r="N1306" s="54"/>
      <c r="P1306" s="104"/>
      <c r="Q1306" s="105"/>
      <c r="R1306" s="106"/>
      <c r="S1306" s="108"/>
      <c r="T1306" s="53"/>
      <c r="U1306" s="53"/>
      <c r="Y1306" s="106"/>
    </row>
    <row r="1307" spans="3:25">
      <c r="C1307" s="45"/>
      <c r="D1307" s="53"/>
      <c r="E1307" s="54"/>
      <c r="F1307" s="54"/>
      <c r="G1307" s="53"/>
      <c r="H1307" s="53"/>
      <c r="I1307" s="53"/>
      <c r="J1307" s="53"/>
      <c r="K1307" s="53"/>
      <c r="L1307" s="54"/>
      <c r="M1307" s="54"/>
      <c r="N1307" s="54"/>
      <c r="P1307" s="104"/>
      <c r="Q1307" s="105"/>
      <c r="R1307" s="106"/>
      <c r="S1307" s="108"/>
      <c r="T1307" s="53"/>
      <c r="U1307" s="53"/>
      <c r="Y1307" s="106"/>
    </row>
    <row r="1308" spans="3:25">
      <c r="C1308" s="45"/>
      <c r="D1308" s="53"/>
      <c r="E1308" s="54"/>
      <c r="F1308" s="54"/>
      <c r="G1308" s="53"/>
      <c r="H1308" s="53"/>
      <c r="I1308" s="53"/>
      <c r="J1308" s="53"/>
      <c r="K1308" s="53"/>
      <c r="L1308" s="54"/>
      <c r="M1308" s="54"/>
      <c r="N1308" s="54"/>
      <c r="P1308" s="104"/>
      <c r="Q1308" s="105"/>
      <c r="R1308" s="106"/>
      <c r="S1308" s="108"/>
      <c r="T1308" s="53"/>
      <c r="U1308" s="53"/>
      <c r="Y1308" s="106"/>
    </row>
    <row r="1309" spans="3:25">
      <c r="C1309" s="45"/>
      <c r="D1309" s="53"/>
      <c r="E1309" s="54"/>
      <c r="F1309" s="54"/>
      <c r="G1309" s="53"/>
      <c r="H1309" s="53"/>
      <c r="I1309" s="53"/>
      <c r="J1309" s="53"/>
      <c r="K1309" s="53"/>
      <c r="L1309" s="54"/>
      <c r="M1309" s="54"/>
      <c r="N1309" s="54"/>
      <c r="P1309" s="104"/>
      <c r="Q1309" s="105"/>
      <c r="R1309" s="106"/>
      <c r="S1309" s="108"/>
      <c r="T1309" s="53"/>
      <c r="U1309" s="53"/>
      <c r="Y1309" s="106"/>
    </row>
    <row r="1310" spans="3:25">
      <c r="C1310" s="45"/>
      <c r="D1310" s="53"/>
      <c r="E1310" s="54"/>
      <c r="F1310" s="54"/>
      <c r="G1310" s="53"/>
      <c r="H1310" s="53"/>
      <c r="I1310" s="53"/>
      <c r="J1310" s="53"/>
      <c r="K1310" s="53"/>
      <c r="L1310" s="54"/>
      <c r="M1310" s="54"/>
      <c r="N1310" s="54"/>
      <c r="P1310" s="104"/>
      <c r="Q1310" s="105"/>
      <c r="R1310" s="106"/>
      <c r="S1310" s="108"/>
      <c r="T1310" s="53"/>
      <c r="U1310" s="53"/>
      <c r="Y1310" s="106"/>
    </row>
    <row r="1311" spans="3:25">
      <c r="C1311" s="45"/>
      <c r="D1311" s="53"/>
      <c r="E1311" s="54"/>
      <c r="F1311" s="54"/>
      <c r="G1311" s="53"/>
      <c r="H1311" s="53"/>
      <c r="I1311" s="53"/>
      <c r="J1311" s="53"/>
      <c r="K1311" s="53"/>
      <c r="L1311" s="54"/>
      <c r="M1311" s="54"/>
      <c r="N1311" s="54"/>
      <c r="P1311" s="104"/>
      <c r="Q1311" s="105"/>
      <c r="R1311" s="106"/>
      <c r="S1311" s="108"/>
      <c r="T1311" s="53"/>
      <c r="U1311" s="53"/>
      <c r="Y1311" s="106"/>
    </row>
    <row r="1312" spans="3:25">
      <c r="C1312" s="45"/>
      <c r="D1312" s="53"/>
      <c r="E1312" s="54"/>
      <c r="F1312" s="54"/>
      <c r="G1312" s="53"/>
      <c r="H1312" s="53"/>
      <c r="I1312" s="53"/>
      <c r="J1312" s="53"/>
      <c r="K1312" s="53"/>
      <c r="L1312" s="54"/>
      <c r="M1312" s="54"/>
      <c r="N1312" s="54"/>
      <c r="P1312" s="104"/>
      <c r="Q1312" s="105"/>
      <c r="R1312" s="106"/>
      <c r="S1312" s="108"/>
      <c r="T1312" s="53"/>
      <c r="U1312" s="53"/>
      <c r="Y1312" s="106"/>
    </row>
    <row r="1313" spans="3:25">
      <c r="C1313" s="45"/>
      <c r="D1313" s="53"/>
      <c r="E1313" s="54"/>
      <c r="F1313" s="54"/>
      <c r="G1313" s="53"/>
      <c r="H1313" s="53"/>
      <c r="I1313" s="53"/>
      <c r="J1313" s="53"/>
      <c r="K1313" s="53"/>
      <c r="L1313" s="54"/>
      <c r="M1313" s="54"/>
      <c r="N1313" s="54"/>
      <c r="P1313" s="104"/>
      <c r="Q1313" s="105"/>
      <c r="R1313" s="106"/>
      <c r="S1313" s="108"/>
      <c r="T1313" s="53"/>
      <c r="U1313" s="53"/>
      <c r="Y1313" s="106"/>
    </row>
    <row r="1314" spans="3:25">
      <c r="C1314" s="45"/>
      <c r="D1314" s="53"/>
      <c r="E1314" s="54"/>
      <c r="F1314" s="54"/>
      <c r="G1314" s="53"/>
      <c r="H1314" s="53"/>
      <c r="I1314" s="53"/>
      <c r="J1314" s="53"/>
      <c r="K1314" s="53"/>
      <c r="L1314" s="54"/>
      <c r="M1314" s="54"/>
      <c r="N1314" s="54"/>
      <c r="P1314" s="104"/>
      <c r="Q1314" s="105"/>
      <c r="R1314" s="106"/>
      <c r="S1314" s="108"/>
      <c r="T1314" s="53"/>
      <c r="U1314" s="53"/>
      <c r="Y1314" s="106"/>
    </row>
    <row r="1315" spans="3:25">
      <c r="C1315" s="45"/>
      <c r="D1315" s="53"/>
      <c r="E1315" s="54"/>
      <c r="F1315" s="54"/>
      <c r="G1315" s="53"/>
      <c r="H1315" s="53"/>
      <c r="I1315" s="53"/>
      <c r="J1315" s="53"/>
      <c r="K1315" s="53"/>
      <c r="L1315" s="54"/>
      <c r="M1315" s="54"/>
      <c r="N1315" s="54"/>
      <c r="P1315" s="104"/>
      <c r="Q1315" s="105"/>
      <c r="R1315" s="106"/>
      <c r="S1315" s="108"/>
      <c r="T1315" s="53"/>
      <c r="U1315" s="53"/>
      <c r="Y1315" s="106"/>
    </row>
    <row r="1316" spans="3:25">
      <c r="C1316" s="45"/>
      <c r="D1316" s="53"/>
      <c r="E1316" s="54"/>
      <c r="F1316" s="54"/>
      <c r="G1316" s="53"/>
      <c r="H1316" s="53"/>
      <c r="I1316" s="53"/>
      <c r="J1316" s="53"/>
      <c r="K1316" s="53"/>
      <c r="L1316" s="54"/>
      <c r="M1316" s="54"/>
      <c r="N1316" s="54"/>
      <c r="P1316" s="104"/>
      <c r="Q1316" s="105"/>
      <c r="R1316" s="106"/>
      <c r="S1316" s="108"/>
      <c r="T1316" s="53"/>
      <c r="U1316" s="53"/>
      <c r="Y1316" s="106"/>
    </row>
    <row r="1317" spans="3:25">
      <c r="C1317" s="45"/>
      <c r="D1317" s="53"/>
      <c r="E1317" s="54"/>
      <c r="F1317" s="54"/>
      <c r="G1317" s="53"/>
      <c r="H1317" s="53"/>
      <c r="I1317" s="53"/>
      <c r="J1317" s="53"/>
      <c r="K1317" s="53"/>
      <c r="L1317" s="54"/>
      <c r="M1317" s="54"/>
      <c r="N1317" s="54"/>
      <c r="P1317" s="104"/>
      <c r="Q1317" s="105"/>
      <c r="R1317" s="106"/>
      <c r="S1317" s="108"/>
      <c r="T1317" s="53"/>
      <c r="U1317" s="53"/>
      <c r="Y1317" s="106"/>
    </row>
    <row r="1318" spans="3:25">
      <c r="C1318" s="45"/>
      <c r="D1318" s="53"/>
      <c r="E1318" s="54"/>
      <c r="F1318" s="54"/>
      <c r="G1318" s="53"/>
      <c r="H1318" s="53"/>
      <c r="I1318" s="53"/>
      <c r="J1318" s="53"/>
      <c r="K1318" s="53"/>
      <c r="L1318" s="54"/>
      <c r="M1318" s="54"/>
      <c r="N1318" s="54"/>
      <c r="P1318" s="104"/>
      <c r="Q1318" s="105"/>
      <c r="R1318" s="106"/>
      <c r="S1318" s="108"/>
      <c r="T1318" s="53"/>
      <c r="U1318" s="53"/>
      <c r="Y1318" s="106"/>
    </row>
    <row r="1319" spans="3:25">
      <c r="C1319" s="45"/>
      <c r="D1319" s="53"/>
      <c r="E1319" s="54"/>
      <c r="F1319" s="54"/>
      <c r="G1319" s="53"/>
      <c r="H1319" s="53"/>
      <c r="I1319" s="53"/>
      <c r="J1319" s="53"/>
      <c r="K1319" s="53"/>
      <c r="L1319" s="54"/>
      <c r="M1319" s="54"/>
      <c r="N1319" s="54"/>
      <c r="P1319" s="104"/>
      <c r="Q1319" s="105"/>
      <c r="R1319" s="106"/>
      <c r="S1319" s="108"/>
      <c r="T1319" s="53"/>
      <c r="U1319" s="53"/>
      <c r="Y1319" s="106"/>
    </row>
    <row r="1320" spans="3:25">
      <c r="C1320" s="45"/>
      <c r="D1320" s="53"/>
      <c r="E1320" s="54"/>
      <c r="F1320" s="54"/>
      <c r="G1320" s="53"/>
      <c r="H1320" s="53"/>
      <c r="I1320" s="53"/>
      <c r="J1320" s="53"/>
      <c r="K1320" s="53"/>
      <c r="L1320" s="54"/>
      <c r="M1320" s="54"/>
      <c r="N1320" s="54"/>
      <c r="P1320" s="104"/>
      <c r="Q1320" s="105"/>
      <c r="R1320" s="106"/>
      <c r="S1320" s="108"/>
      <c r="T1320" s="53"/>
      <c r="U1320" s="53"/>
      <c r="Y1320" s="106"/>
    </row>
    <row r="1321" spans="3:25">
      <c r="C1321" s="45"/>
      <c r="D1321" s="53"/>
      <c r="E1321" s="54"/>
      <c r="F1321" s="54"/>
      <c r="G1321" s="53"/>
      <c r="H1321" s="53"/>
      <c r="I1321" s="53"/>
      <c r="J1321" s="53"/>
      <c r="K1321" s="53"/>
      <c r="L1321" s="54"/>
      <c r="M1321" s="54"/>
      <c r="N1321" s="54"/>
      <c r="P1321" s="104"/>
      <c r="Q1321" s="105"/>
      <c r="R1321" s="106"/>
      <c r="S1321" s="108"/>
      <c r="T1321" s="53"/>
      <c r="U1321" s="53"/>
      <c r="Y1321" s="106"/>
    </row>
    <row r="1322" spans="3:25">
      <c r="C1322" s="45"/>
      <c r="D1322" s="53"/>
      <c r="E1322" s="54"/>
      <c r="F1322" s="54"/>
      <c r="G1322" s="53"/>
      <c r="H1322" s="53"/>
      <c r="I1322" s="53"/>
      <c r="J1322" s="53"/>
      <c r="K1322" s="53"/>
      <c r="L1322" s="54"/>
      <c r="M1322" s="54"/>
      <c r="N1322" s="54"/>
      <c r="P1322" s="104"/>
      <c r="Q1322" s="105"/>
      <c r="R1322" s="106"/>
      <c r="S1322" s="108"/>
      <c r="T1322" s="53"/>
      <c r="U1322" s="53"/>
      <c r="Y1322" s="106"/>
    </row>
    <row r="1323" spans="3:25">
      <c r="C1323" s="45"/>
      <c r="D1323" s="53"/>
      <c r="E1323" s="54"/>
      <c r="F1323" s="54"/>
      <c r="G1323" s="53"/>
      <c r="H1323" s="53"/>
      <c r="I1323" s="53"/>
      <c r="J1323" s="53"/>
      <c r="K1323" s="53"/>
      <c r="L1323" s="54"/>
      <c r="M1323" s="54"/>
      <c r="N1323" s="54"/>
      <c r="P1323" s="104"/>
      <c r="Q1323" s="105"/>
      <c r="R1323" s="106"/>
      <c r="S1323" s="108"/>
      <c r="T1323" s="53"/>
      <c r="U1323" s="53"/>
      <c r="Y1323" s="106"/>
    </row>
    <row r="1324" spans="3:25">
      <c r="C1324" s="45"/>
      <c r="D1324" s="53"/>
      <c r="E1324" s="54"/>
      <c r="F1324" s="54"/>
      <c r="G1324" s="53"/>
      <c r="H1324" s="53"/>
      <c r="I1324" s="53"/>
      <c r="J1324" s="53"/>
      <c r="K1324" s="53"/>
      <c r="L1324" s="54"/>
      <c r="M1324" s="54"/>
      <c r="N1324" s="54"/>
      <c r="P1324" s="104"/>
      <c r="Q1324" s="105"/>
      <c r="R1324" s="106"/>
      <c r="S1324" s="108"/>
      <c r="T1324" s="53"/>
      <c r="U1324" s="53"/>
      <c r="Y1324" s="106"/>
    </row>
    <row r="1325" spans="3:25">
      <c r="C1325" s="45"/>
      <c r="D1325" s="53"/>
      <c r="E1325" s="54"/>
      <c r="F1325" s="54"/>
      <c r="G1325" s="53"/>
      <c r="H1325" s="53"/>
      <c r="I1325" s="53"/>
      <c r="J1325" s="53"/>
      <c r="K1325" s="53"/>
      <c r="L1325" s="54"/>
      <c r="M1325" s="54"/>
      <c r="N1325" s="54"/>
      <c r="P1325" s="104"/>
      <c r="Q1325" s="105"/>
      <c r="R1325" s="106"/>
      <c r="S1325" s="108"/>
      <c r="T1325" s="53"/>
      <c r="U1325" s="53"/>
      <c r="Y1325" s="106"/>
    </row>
    <row r="1326" spans="3:25">
      <c r="C1326" s="45"/>
      <c r="D1326" s="53"/>
      <c r="E1326" s="54"/>
      <c r="F1326" s="54"/>
      <c r="G1326" s="53"/>
      <c r="H1326" s="53"/>
      <c r="I1326" s="53"/>
      <c r="J1326" s="53"/>
      <c r="K1326" s="53"/>
      <c r="L1326" s="54"/>
      <c r="M1326" s="54"/>
      <c r="N1326" s="54"/>
      <c r="P1326" s="104"/>
      <c r="Q1326" s="105"/>
      <c r="R1326" s="106"/>
      <c r="S1326" s="108"/>
      <c r="T1326" s="53"/>
      <c r="U1326" s="53"/>
      <c r="Y1326" s="106"/>
    </row>
    <row r="1327" spans="3:25">
      <c r="C1327" s="45"/>
      <c r="D1327" s="53"/>
      <c r="E1327" s="54"/>
      <c r="F1327" s="54"/>
      <c r="G1327" s="53"/>
      <c r="H1327" s="53"/>
      <c r="I1327" s="53"/>
      <c r="J1327" s="53"/>
      <c r="K1327" s="53"/>
      <c r="L1327" s="54"/>
      <c r="M1327" s="54"/>
      <c r="N1327" s="54"/>
      <c r="P1327" s="104"/>
      <c r="Q1327" s="105"/>
      <c r="R1327" s="106"/>
      <c r="S1327" s="108"/>
      <c r="T1327" s="53"/>
      <c r="U1327" s="53"/>
      <c r="Y1327" s="106"/>
    </row>
    <row r="1328" spans="3:25">
      <c r="C1328" s="45"/>
      <c r="D1328" s="53"/>
      <c r="E1328" s="54"/>
      <c r="F1328" s="54"/>
      <c r="G1328" s="53"/>
      <c r="H1328" s="53"/>
      <c r="I1328" s="53"/>
      <c r="J1328" s="53"/>
      <c r="K1328" s="53"/>
      <c r="L1328" s="54"/>
      <c r="M1328" s="54"/>
      <c r="N1328" s="54"/>
      <c r="P1328" s="104"/>
      <c r="Q1328" s="105"/>
      <c r="R1328" s="106"/>
      <c r="S1328" s="108"/>
      <c r="T1328" s="53"/>
      <c r="U1328" s="53"/>
      <c r="Y1328" s="106"/>
    </row>
    <row r="1329" spans="3:25">
      <c r="C1329" s="45"/>
      <c r="D1329" s="53"/>
      <c r="E1329" s="54"/>
      <c r="F1329" s="54"/>
      <c r="G1329" s="53"/>
      <c r="H1329" s="53"/>
      <c r="I1329" s="53"/>
      <c r="J1329" s="53"/>
      <c r="K1329" s="53"/>
      <c r="L1329" s="54"/>
      <c r="M1329" s="54"/>
      <c r="N1329" s="54"/>
      <c r="P1329" s="104"/>
      <c r="Q1329" s="105"/>
      <c r="R1329" s="106"/>
      <c r="S1329" s="108"/>
      <c r="T1329" s="53"/>
      <c r="U1329" s="53"/>
      <c r="Y1329" s="106"/>
    </row>
    <row r="1330" spans="3:25">
      <c r="C1330" s="45"/>
      <c r="D1330" s="53"/>
      <c r="E1330" s="54"/>
      <c r="F1330" s="54"/>
      <c r="G1330" s="53"/>
      <c r="H1330" s="53"/>
      <c r="I1330" s="53"/>
      <c r="J1330" s="53"/>
      <c r="K1330" s="53"/>
      <c r="L1330" s="54"/>
      <c r="M1330" s="54"/>
      <c r="N1330" s="54"/>
      <c r="P1330" s="104"/>
      <c r="Q1330" s="105"/>
      <c r="R1330" s="106"/>
      <c r="S1330" s="108"/>
      <c r="T1330" s="53"/>
      <c r="U1330" s="53"/>
      <c r="Y1330" s="106"/>
    </row>
    <row r="1331" spans="3:25">
      <c r="C1331" s="45"/>
      <c r="D1331" s="53"/>
      <c r="E1331" s="54"/>
      <c r="F1331" s="54"/>
      <c r="G1331" s="53"/>
      <c r="H1331" s="53"/>
      <c r="I1331" s="53"/>
      <c r="J1331" s="53"/>
      <c r="K1331" s="53"/>
      <c r="L1331" s="54"/>
      <c r="M1331" s="54"/>
      <c r="N1331" s="54"/>
      <c r="P1331" s="104"/>
      <c r="Q1331" s="105"/>
      <c r="R1331" s="106"/>
      <c r="S1331" s="108"/>
      <c r="T1331" s="53"/>
      <c r="U1331" s="53"/>
      <c r="Y1331" s="106"/>
    </row>
    <row r="1332" spans="3:25">
      <c r="C1332" s="45"/>
      <c r="D1332" s="53"/>
      <c r="E1332" s="54"/>
      <c r="F1332" s="54"/>
      <c r="G1332" s="53"/>
      <c r="H1332" s="53"/>
      <c r="I1332" s="53"/>
      <c r="J1332" s="53"/>
      <c r="K1332" s="53"/>
      <c r="L1332" s="54"/>
      <c r="M1332" s="54"/>
      <c r="N1332" s="54"/>
      <c r="P1332" s="104"/>
      <c r="Q1332" s="105"/>
      <c r="R1332" s="106"/>
      <c r="S1332" s="108"/>
      <c r="T1332" s="53"/>
      <c r="U1332" s="53"/>
      <c r="Y1332" s="106"/>
    </row>
    <row r="1333" spans="3:25">
      <c r="C1333" s="45"/>
      <c r="D1333" s="53"/>
      <c r="E1333" s="54"/>
      <c r="F1333" s="54"/>
      <c r="G1333" s="53"/>
      <c r="H1333" s="53"/>
      <c r="I1333" s="53"/>
      <c r="J1333" s="53"/>
      <c r="K1333" s="53"/>
      <c r="L1333" s="54"/>
      <c r="M1333" s="54"/>
      <c r="N1333" s="54"/>
      <c r="P1333" s="104"/>
      <c r="Q1333" s="105"/>
      <c r="R1333" s="106"/>
      <c r="S1333" s="108"/>
      <c r="T1333" s="53"/>
      <c r="U1333" s="53"/>
      <c r="Y1333" s="106"/>
    </row>
    <row r="1334" spans="3:25">
      <c r="C1334" s="45"/>
      <c r="D1334" s="53"/>
      <c r="E1334" s="54"/>
      <c r="F1334" s="54"/>
      <c r="G1334" s="53"/>
      <c r="H1334" s="53"/>
      <c r="I1334" s="53"/>
      <c r="J1334" s="53"/>
      <c r="K1334" s="53"/>
      <c r="L1334" s="54"/>
      <c r="M1334" s="54"/>
      <c r="N1334" s="54"/>
      <c r="P1334" s="104"/>
      <c r="Q1334" s="105"/>
      <c r="R1334" s="106"/>
      <c r="S1334" s="108"/>
      <c r="T1334" s="53"/>
      <c r="U1334" s="53"/>
      <c r="Y1334" s="106"/>
    </row>
    <row r="1335" spans="3:25">
      <c r="C1335" s="45"/>
      <c r="D1335" s="53"/>
      <c r="E1335" s="54"/>
      <c r="F1335" s="54"/>
      <c r="G1335" s="53"/>
      <c r="H1335" s="53"/>
      <c r="I1335" s="53"/>
      <c r="J1335" s="53"/>
      <c r="K1335" s="53"/>
      <c r="L1335" s="54"/>
      <c r="M1335" s="54"/>
      <c r="N1335" s="54"/>
      <c r="P1335" s="104"/>
      <c r="Q1335" s="105"/>
      <c r="R1335" s="106"/>
      <c r="S1335" s="108"/>
      <c r="T1335" s="53"/>
      <c r="U1335" s="53"/>
      <c r="Y1335" s="106"/>
    </row>
    <row r="1336" spans="3:25">
      <c r="C1336" s="45"/>
      <c r="D1336" s="53"/>
      <c r="E1336" s="54"/>
      <c r="F1336" s="54"/>
      <c r="G1336" s="53"/>
      <c r="H1336" s="53"/>
      <c r="I1336" s="53"/>
      <c r="J1336" s="53"/>
      <c r="K1336" s="53"/>
      <c r="L1336" s="54"/>
      <c r="M1336" s="54"/>
      <c r="N1336" s="54"/>
      <c r="P1336" s="104"/>
      <c r="Q1336" s="105"/>
      <c r="R1336" s="106"/>
      <c r="S1336" s="108"/>
      <c r="T1336" s="53"/>
      <c r="U1336" s="53"/>
      <c r="Y1336" s="106"/>
    </row>
    <row r="1337" spans="3:25">
      <c r="C1337" s="45"/>
      <c r="D1337" s="53"/>
      <c r="E1337" s="54"/>
      <c r="F1337" s="54"/>
      <c r="G1337" s="53"/>
      <c r="H1337" s="53"/>
      <c r="I1337" s="53"/>
      <c r="J1337" s="53"/>
      <c r="K1337" s="53"/>
      <c r="L1337" s="54"/>
      <c r="M1337" s="54"/>
      <c r="N1337" s="54"/>
      <c r="P1337" s="104"/>
      <c r="Q1337" s="105"/>
      <c r="R1337" s="106"/>
      <c r="S1337" s="108"/>
      <c r="T1337" s="53"/>
      <c r="U1337" s="53"/>
      <c r="Y1337" s="106"/>
    </row>
    <row r="1338" spans="3:25">
      <c r="C1338" s="45"/>
      <c r="D1338" s="53"/>
      <c r="E1338" s="54"/>
      <c r="F1338" s="54"/>
      <c r="G1338" s="53"/>
      <c r="H1338" s="53"/>
      <c r="I1338" s="53"/>
      <c r="J1338" s="53"/>
      <c r="K1338" s="53"/>
      <c r="L1338" s="54"/>
      <c r="M1338" s="54"/>
      <c r="N1338" s="54"/>
      <c r="P1338" s="104"/>
      <c r="Q1338" s="105"/>
      <c r="R1338" s="106"/>
      <c r="S1338" s="108"/>
      <c r="T1338" s="53"/>
      <c r="U1338" s="53"/>
      <c r="Y1338" s="106"/>
    </row>
    <row r="1339" spans="3:25">
      <c r="C1339" s="45"/>
      <c r="D1339" s="53"/>
      <c r="E1339" s="54"/>
      <c r="F1339" s="54"/>
      <c r="G1339" s="53"/>
      <c r="H1339" s="53"/>
      <c r="I1339" s="53"/>
      <c r="J1339" s="53"/>
      <c r="K1339" s="53"/>
      <c r="L1339" s="54"/>
      <c r="M1339" s="54"/>
      <c r="N1339" s="54"/>
      <c r="P1339" s="104"/>
      <c r="Q1339" s="105"/>
      <c r="R1339" s="106"/>
      <c r="S1339" s="108"/>
      <c r="T1339" s="53"/>
      <c r="U1339" s="53"/>
      <c r="Y1339" s="106"/>
    </row>
    <row r="1340" spans="3:25">
      <c r="C1340" s="45"/>
      <c r="D1340" s="53"/>
      <c r="E1340" s="54"/>
      <c r="F1340" s="54"/>
      <c r="G1340" s="53"/>
      <c r="H1340" s="53"/>
      <c r="I1340" s="53"/>
      <c r="J1340" s="53"/>
      <c r="K1340" s="53"/>
      <c r="L1340" s="54"/>
      <c r="M1340" s="54"/>
      <c r="N1340" s="54"/>
      <c r="P1340" s="104"/>
      <c r="Q1340" s="105"/>
      <c r="R1340" s="106"/>
      <c r="S1340" s="108"/>
      <c r="T1340" s="53"/>
      <c r="U1340" s="53"/>
      <c r="Y1340" s="106"/>
    </row>
    <row r="1341" spans="3:25">
      <c r="C1341" s="45"/>
      <c r="D1341" s="53"/>
      <c r="E1341" s="54"/>
      <c r="F1341" s="54"/>
      <c r="G1341" s="53"/>
      <c r="H1341" s="53"/>
      <c r="I1341" s="53"/>
      <c r="J1341" s="53"/>
      <c r="K1341" s="53"/>
      <c r="L1341" s="54"/>
      <c r="M1341" s="54"/>
      <c r="N1341" s="54"/>
      <c r="P1341" s="104"/>
      <c r="Q1341" s="105"/>
      <c r="R1341" s="106"/>
      <c r="S1341" s="108"/>
      <c r="T1341" s="53"/>
      <c r="U1341" s="53"/>
      <c r="Y1341" s="106"/>
    </row>
    <row r="1342" spans="3:25">
      <c r="C1342" s="45"/>
      <c r="D1342" s="53"/>
      <c r="E1342" s="54"/>
      <c r="F1342" s="54"/>
      <c r="G1342" s="53"/>
      <c r="H1342" s="53"/>
      <c r="I1342" s="53"/>
      <c r="J1342" s="53"/>
      <c r="K1342" s="53"/>
      <c r="L1342" s="54"/>
      <c r="M1342" s="54"/>
      <c r="N1342" s="54"/>
      <c r="P1342" s="104"/>
      <c r="Q1342" s="105"/>
      <c r="R1342" s="106"/>
      <c r="S1342" s="108"/>
      <c r="T1342" s="53"/>
      <c r="U1342" s="53"/>
      <c r="Y1342" s="106"/>
    </row>
    <row r="1343" spans="3:25">
      <c r="C1343" s="45"/>
      <c r="D1343" s="53"/>
      <c r="E1343" s="54"/>
      <c r="F1343" s="54"/>
      <c r="G1343" s="53"/>
      <c r="H1343" s="53"/>
      <c r="I1343" s="53"/>
      <c r="J1343" s="53"/>
      <c r="K1343" s="53"/>
      <c r="L1343" s="54"/>
      <c r="M1343" s="54"/>
      <c r="N1343" s="54"/>
      <c r="P1343" s="104"/>
      <c r="Q1343" s="105"/>
      <c r="R1343" s="106"/>
      <c r="S1343" s="108"/>
      <c r="T1343" s="53"/>
      <c r="U1343" s="53"/>
      <c r="Y1343" s="106"/>
    </row>
    <row r="1344" spans="3:25">
      <c r="C1344" s="45"/>
      <c r="D1344" s="53"/>
      <c r="E1344" s="54"/>
      <c r="F1344" s="54"/>
      <c r="G1344" s="53"/>
      <c r="H1344" s="53"/>
      <c r="I1344" s="53"/>
      <c r="J1344" s="53"/>
      <c r="K1344" s="53"/>
      <c r="L1344" s="54"/>
      <c r="M1344" s="54"/>
      <c r="N1344" s="54"/>
      <c r="P1344" s="104"/>
      <c r="Q1344" s="105"/>
      <c r="R1344" s="106"/>
      <c r="S1344" s="108"/>
      <c r="T1344" s="53"/>
      <c r="U1344" s="53"/>
      <c r="Y1344" s="106"/>
    </row>
    <row r="1345" spans="3:25">
      <c r="C1345" s="45"/>
      <c r="D1345" s="53"/>
      <c r="E1345" s="54"/>
      <c r="F1345" s="54"/>
      <c r="G1345" s="53"/>
      <c r="H1345" s="53"/>
      <c r="I1345" s="53"/>
      <c r="J1345" s="53"/>
      <c r="K1345" s="53"/>
      <c r="L1345" s="54"/>
      <c r="M1345" s="54"/>
      <c r="N1345" s="54"/>
      <c r="P1345" s="104"/>
      <c r="Q1345" s="105"/>
      <c r="R1345" s="106"/>
      <c r="S1345" s="108"/>
      <c r="T1345" s="53"/>
      <c r="U1345" s="53"/>
      <c r="Y1345" s="106"/>
    </row>
    <row r="1346" spans="3:25">
      <c r="C1346" s="45"/>
      <c r="D1346" s="53"/>
      <c r="E1346" s="54"/>
      <c r="F1346" s="54"/>
      <c r="G1346" s="53"/>
      <c r="H1346" s="53"/>
      <c r="I1346" s="53"/>
      <c r="J1346" s="53"/>
      <c r="K1346" s="53"/>
      <c r="L1346" s="54"/>
      <c r="M1346" s="54"/>
      <c r="N1346" s="54"/>
      <c r="P1346" s="104"/>
      <c r="Q1346" s="105"/>
      <c r="R1346" s="106"/>
      <c r="S1346" s="108"/>
      <c r="T1346" s="53"/>
      <c r="U1346" s="53"/>
      <c r="Y1346" s="106"/>
    </row>
    <row r="1347" spans="3:25">
      <c r="C1347" s="45"/>
      <c r="D1347" s="53"/>
      <c r="E1347" s="54"/>
      <c r="F1347" s="54"/>
      <c r="G1347" s="53"/>
      <c r="H1347" s="53"/>
      <c r="I1347" s="53"/>
      <c r="J1347" s="53"/>
      <c r="K1347" s="53"/>
      <c r="L1347" s="54"/>
      <c r="M1347" s="54"/>
      <c r="N1347" s="54"/>
      <c r="P1347" s="104"/>
      <c r="Q1347" s="105"/>
      <c r="R1347" s="106"/>
      <c r="S1347" s="108"/>
      <c r="T1347" s="53"/>
      <c r="U1347" s="53"/>
      <c r="Y1347" s="106"/>
    </row>
    <row r="1348" spans="3:25">
      <c r="C1348" s="45"/>
      <c r="D1348" s="53"/>
      <c r="E1348" s="54"/>
      <c r="F1348" s="54"/>
      <c r="G1348" s="53"/>
      <c r="H1348" s="53"/>
      <c r="I1348" s="53"/>
      <c r="J1348" s="53"/>
      <c r="K1348" s="53"/>
      <c r="L1348" s="54"/>
      <c r="M1348" s="54"/>
      <c r="N1348" s="54"/>
      <c r="P1348" s="104"/>
      <c r="Q1348" s="105"/>
      <c r="R1348" s="106"/>
      <c r="S1348" s="108"/>
      <c r="T1348" s="53"/>
      <c r="U1348" s="53"/>
      <c r="Y1348" s="106"/>
    </row>
  </sheetData>
  <phoneticPr fontId="8" type="noConversion"/>
  <dataValidations xWindow="699" yWindow="493" count="2">
    <dataValidation allowBlank="1" showInputMessage="1" showErrorMessage="1" promptTitle="Pressure Units" prompt="TorayTrak Excel supports kpa, bar or psi. Change on the Configuration Sheet. You must be consistent in all entries.  To use other units, please use the correct multiplier to get to bar. NormPermFlow uses pressure units.  Flow units cancel." sqref="M5:N5 I5:J5"/>
    <dataValidation allowBlank="1" showInputMessage="1" showErrorMessage="1" promptTitle="DP and Concentrate Pressures" prompt="You must have FEED pressure available.  Either Concentrate Pressure or DP may be entered. If you have concentrate pressure, then calculate DP. If you have Concentrate Press, then calculate Actual DP as Feed Pressure - Conc Press  (=G9 - H9) as released." sqref="M1201:N1201 N7:N1195 M210:M1195"/>
  </dataValidations>
  <pageMargins left="0.75" right="0.75" top="1" bottom="1" header="0.5" footer="0.5"/>
  <headerFooter alignWithMargins="0"/>
  <ignoredErrors>
    <ignoredError sqref="A1:A2" unlockedFormula="1"/>
    <ignoredError sqref="L4" formula="1"/>
  </ignoredErrors>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N132"/>
  <sheetViews>
    <sheetView workbookViewId="0">
      <selection activeCell="O24" sqref="O24"/>
    </sheetView>
  </sheetViews>
  <sheetFormatPr defaultRowHeight="12.75"/>
  <cols>
    <col min="1" max="1" width="20.5703125" customWidth="1"/>
    <col min="2" max="2" width="12.5703125" customWidth="1"/>
    <col min="3" max="3" width="13.42578125" customWidth="1"/>
    <col min="4" max="4" width="15.5703125" customWidth="1"/>
    <col min="5" max="5" width="13.28515625" customWidth="1"/>
    <col min="6" max="6" width="13.7109375" customWidth="1"/>
    <col min="7" max="7" width="12.140625" customWidth="1"/>
    <col min="8" max="8" width="12" customWidth="1"/>
    <col min="9" max="9" width="13.42578125" customWidth="1"/>
    <col min="10" max="10" width="14.140625" customWidth="1"/>
  </cols>
  <sheetData>
    <row r="1" spans="1:9" ht="18.75" customHeight="1">
      <c r="A1" s="29" t="s">
        <v>341</v>
      </c>
    </row>
    <row r="2" spans="1:9" ht="17.25" customHeight="1"/>
    <row r="3" spans="1:9" ht="29.25" customHeight="1"/>
    <row r="8" spans="1:9" ht="15">
      <c r="A8" s="166" t="s">
        <v>220</v>
      </c>
      <c r="I8" s="1" t="s">
        <v>232</v>
      </c>
    </row>
    <row r="9" spans="1:9">
      <c r="A9" s="164">
        <v>1</v>
      </c>
      <c r="B9" s="73" t="s">
        <v>221</v>
      </c>
      <c r="I9" s="73" t="s">
        <v>233</v>
      </c>
    </row>
    <row r="10" spans="1:9">
      <c r="A10" s="164">
        <v>2</v>
      </c>
      <c r="B10" s="73" t="s">
        <v>222</v>
      </c>
      <c r="I10" s="73" t="s">
        <v>234</v>
      </c>
    </row>
    <row r="11" spans="1:9">
      <c r="A11" s="164"/>
      <c r="B11" s="73" t="s">
        <v>223</v>
      </c>
      <c r="C11" s="73" t="s">
        <v>224</v>
      </c>
      <c r="D11" s="73" t="s">
        <v>225</v>
      </c>
      <c r="I11" s="73" t="s">
        <v>235</v>
      </c>
    </row>
    <row r="12" spans="1:9">
      <c r="A12" s="164">
        <v>3</v>
      </c>
      <c r="B12" s="73" t="s">
        <v>226</v>
      </c>
      <c r="I12" s="73" t="s">
        <v>236</v>
      </c>
    </row>
    <row r="13" spans="1:9">
      <c r="A13" s="164"/>
      <c r="B13" s="73" t="s">
        <v>229</v>
      </c>
      <c r="I13" s="73" t="s">
        <v>237</v>
      </c>
    </row>
    <row r="14" spans="1:9">
      <c r="A14" s="164"/>
      <c r="B14" s="73" t="s">
        <v>230</v>
      </c>
    </row>
    <row r="15" spans="1:9">
      <c r="A15" s="165">
        <v>4</v>
      </c>
      <c r="B15" s="73" t="s">
        <v>241</v>
      </c>
    </row>
    <row r="16" spans="1:9">
      <c r="B16" s="73" t="s">
        <v>242</v>
      </c>
    </row>
    <row r="17" spans="1:14">
      <c r="B17" s="73"/>
    </row>
    <row r="19" spans="1:14" ht="16.5" thickBot="1">
      <c r="A19" s="36" t="s">
        <v>231</v>
      </c>
      <c r="B19" s="30"/>
      <c r="C19" s="30"/>
      <c r="D19" s="30"/>
      <c r="E19" s="30"/>
      <c r="F19" s="30"/>
      <c r="G19" s="30"/>
      <c r="H19" s="30"/>
      <c r="I19" s="30"/>
      <c r="J19" s="30"/>
    </row>
    <row r="20" spans="1:14" ht="39" customHeight="1" thickBot="1">
      <c r="A20" s="330" t="s">
        <v>5</v>
      </c>
      <c r="B20" s="331"/>
      <c r="C20" s="334" t="s">
        <v>0</v>
      </c>
      <c r="D20" s="335"/>
      <c r="E20" s="332" t="s">
        <v>1</v>
      </c>
      <c r="F20" s="333"/>
      <c r="G20" s="334" t="s">
        <v>2</v>
      </c>
      <c r="H20" s="336"/>
      <c r="I20" s="336"/>
      <c r="J20" s="335"/>
    </row>
    <row r="21" spans="1:14" ht="24.75" thickBot="1">
      <c r="A21" s="31" t="s">
        <v>3</v>
      </c>
      <c r="B21" s="32" t="s">
        <v>14</v>
      </c>
      <c r="C21" s="33" t="s">
        <v>6</v>
      </c>
      <c r="D21" s="34" t="s">
        <v>7</v>
      </c>
      <c r="E21" s="33" t="s">
        <v>8</v>
      </c>
      <c r="F21" s="34" t="s">
        <v>9</v>
      </c>
      <c r="G21" s="33" t="s">
        <v>10</v>
      </c>
      <c r="H21" s="35" t="s">
        <v>11</v>
      </c>
      <c r="I21" s="35" t="s">
        <v>12</v>
      </c>
      <c r="J21" s="34" t="s">
        <v>13</v>
      </c>
    </row>
    <row r="22" spans="1:14">
      <c r="A22" s="3">
        <v>39641</v>
      </c>
      <c r="B22" s="4">
        <v>25</v>
      </c>
      <c r="C22" s="5">
        <v>8830</v>
      </c>
      <c r="D22" s="6">
        <v>38</v>
      </c>
      <c r="E22" s="7">
        <v>9.5</v>
      </c>
      <c r="F22" s="6">
        <v>6.5</v>
      </c>
      <c r="G22" s="5">
        <v>158</v>
      </c>
      <c r="H22" s="8">
        <v>149</v>
      </c>
      <c r="I22" s="8">
        <f>G22-H22</f>
        <v>9</v>
      </c>
      <c r="J22" s="9">
        <v>1</v>
      </c>
    </row>
    <row r="23" spans="1:14">
      <c r="A23" s="10">
        <v>39642</v>
      </c>
      <c r="B23" s="11">
        <v>40</v>
      </c>
      <c r="C23" s="12">
        <v>9000</v>
      </c>
      <c r="D23" s="13">
        <v>43</v>
      </c>
      <c r="E23" s="19">
        <v>9.5</v>
      </c>
      <c r="F23" s="14">
        <v>6.5</v>
      </c>
      <c r="G23" s="15">
        <v>170</v>
      </c>
      <c r="H23" s="16">
        <f>G23-6</f>
        <v>164</v>
      </c>
      <c r="I23" s="17">
        <v>6</v>
      </c>
      <c r="J23" s="18">
        <v>1</v>
      </c>
    </row>
    <row r="24" spans="1:14">
      <c r="A24" s="10">
        <v>39643</v>
      </c>
      <c r="B24" s="11">
        <v>10</v>
      </c>
      <c r="C24" s="12">
        <v>8850</v>
      </c>
      <c r="D24" s="13">
        <v>43</v>
      </c>
      <c r="E24" s="19">
        <v>9.5</v>
      </c>
      <c r="F24" s="14">
        <v>6.5</v>
      </c>
      <c r="G24" s="15">
        <v>254</v>
      </c>
      <c r="H24" s="16">
        <v>243</v>
      </c>
      <c r="I24" s="17">
        <f>G24-H24</f>
        <v>11</v>
      </c>
      <c r="J24" s="14">
        <v>1</v>
      </c>
    </row>
    <row r="25" spans="1:14" ht="13.5" thickBot="1">
      <c r="A25" s="20">
        <v>39644</v>
      </c>
      <c r="B25" s="21">
        <v>5</v>
      </c>
      <c r="C25" s="22">
        <v>9200</v>
      </c>
      <c r="D25" s="23">
        <v>35</v>
      </c>
      <c r="E25" s="24">
        <v>9.8000000000000007</v>
      </c>
      <c r="F25" s="25">
        <v>6.5</v>
      </c>
      <c r="G25" s="26">
        <v>290</v>
      </c>
      <c r="H25" s="27">
        <f>G25-14</f>
        <v>276</v>
      </c>
      <c r="I25" s="28">
        <v>14</v>
      </c>
      <c r="J25" s="25">
        <v>1</v>
      </c>
    </row>
    <row r="26" spans="1:14" ht="13.5" thickBot="1"/>
    <row r="27" spans="1:14">
      <c r="A27" s="55" t="s">
        <v>53</v>
      </c>
      <c r="B27" s="56"/>
      <c r="C27" s="56"/>
      <c r="D27" s="56"/>
      <c r="E27" s="56"/>
      <c r="F27" s="56"/>
      <c r="G27" s="56"/>
      <c r="H27" s="56"/>
      <c r="I27" s="56"/>
      <c r="J27" s="57"/>
    </row>
    <row r="28" spans="1:14">
      <c r="A28" s="58" t="s">
        <v>54</v>
      </c>
      <c r="B28" s="59"/>
      <c r="C28" s="59"/>
      <c r="D28" s="59"/>
      <c r="E28" s="59"/>
      <c r="F28" s="59"/>
      <c r="G28" s="59"/>
      <c r="H28" s="59"/>
      <c r="I28" s="59"/>
      <c r="J28" s="60"/>
    </row>
    <row r="29" spans="1:14">
      <c r="A29" s="58" t="s">
        <v>62</v>
      </c>
      <c r="B29" s="59"/>
      <c r="C29" s="59"/>
      <c r="D29" s="59"/>
      <c r="E29" s="59"/>
      <c r="F29" s="59"/>
      <c r="G29" s="59"/>
      <c r="H29" s="59"/>
      <c r="I29" s="59"/>
      <c r="J29" s="60"/>
    </row>
    <row r="30" spans="1:14">
      <c r="A30" s="58" t="s">
        <v>171</v>
      </c>
      <c r="B30" s="59"/>
      <c r="C30" s="59"/>
      <c r="D30" s="59"/>
      <c r="E30" s="59"/>
      <c r="F30" s="59"/>
      <c r="G30" s="59"/>
      <c r="H30" s="59"/>
      <c r="I30" s="59"/>
      <c r="J30" s="60"/>
      <c r="N30" s="73"/>
    </row>
    <row r="31" spans="1:14" ht="15">
      <c r="A31" s="58" t="s">
        <v>55</v>
      </c>
      <c r="B31" s="62" t="s">
        <v>172</v>
      </c>
      <c r="C31" s="59"/>
      <c r="D31" s="59"/>
      <c r="E31" s="59"/>
      <c r="F31" s="59"/>
      <c r="G31" s="59"/>
      <c r="H31" s="59"/>
      <c r="I31" s="59"/>
      <c r="J31" s="60"/>
    </row>
    <row r="32" spans="1:14">
      <c r="A32" s="61"/>
      <c r="B32" s="59"/>
      <c r="C32" s="59"/>
      <c r="D32" s="59"/>
      <c r="E32" s="59"/>
      <c r="F32" s="59"/>
      <c r="G32" s="59"/>
      <c r="H32" s="59"/>
      <c r="I32" s="59"/>
      <c r="J32" s="60"/>
    </row>
    <row r="33" spans="1:10" ht="15">
      <c r="A33" s="58" t="s">
        <v>56</v>
      </c>
      <c r="B33" s="62" t="s">
        <v>173</v>
      </c>
      <c r="C33" s="59"/>
      <c r="D33" s="59"/>
      <c r="E33" s="59"/>
      <c r="F33" s="59"/>
      <c r="G33" s="59"/>
      <c r="H33" s="59"/>
      <c r="I33" s="59"/>
      <c r="J33" s="60"/>
    </row>
    <row r="34" spans="1:10" ht="15">
      <c r="A34" s="58" t="s">
        <v>57</v>
      </c>
      <c r="B34" s="62" t="s">
        <v>174</v>
      </c>
      <c r="C34" s="59"/>
      <c r="D34" s="59"/>
      <c r="E34" s="59"/>
      <c r="F34" s="59"/>
      <c r="G34" s="59"/>
      <c r="H34" s="59"/>
      <c r="I34" s="59"/>
      <c r="J34" s="60"/>
    </row>
    <row r="35" spans="1:10" ht="15">
      <c r="A35" s="61"/>
      <c r="B35" s="62"/>
      <c r="C35" s="59"/>
      <c r="D35" s="59"/>
      <c r="E35" s="59"/>
      <c r="F35" s="59"/>
      <c r="G35" s="59"/>
      <c r="H35" s="59"/>
      <c r="I35" s="59"/>
      <c r="J35" s="60"/>
    </row>
    <row r="36" spans="1:10" ht="15">
      <c r="A36" s="58" t="s">
        <v>58</v>
      </c>
      <c r="B36" s="62" t="s">
        <v>175</v>
      </c>
      <c r="C36" s="59"/>
      <c r="D36" s="59"/>
      <c r="E36" s="59"/>
      <c r="F36" s="59"/>
      <c r="G36" s="59"/>
      <c r="H36" s="59"/>
      <c r="I36" s="59"/>
      <c r="J36" s="60"/>
    </row>
    <row r="37" spans="1:10" ht="15">
      <c r="A37" s="58" t="s">
        <v>59</v>
      </c>
      <c r="B37" s="62" t="s">
        <v>176</v>
      </c>
      <c r="C37" s="59"/>
      <c r="D37" s="59"/>
      <c r="E37" s="59"/>
      <c r="F37" s="59"/>
      <c r="G37" s="59"/>
      <c r="H37" s="59"/>
      <c r="I37" s="59"/>
      <c r="J37" s="60"/>
    </row>
    <row r="38" spans="1:10" ht="15">
      <c r="A38" s="61"/>
      <c r="B38" s="62"/>
      <c r="C38" s="59"/>
      <c r="D38" s="59"/>
      <c r="E38" s="59"/>
      <c r="F38" s="59"/>
      <c r="G38" s="59"/>
      <c r="H38" s="59"/>
      <c r="I38" s="59"/>
      <c r="J38" s="60"/>
    </row>
    <row r="39" spans="1:10" ht="15">
      <c r="A39" s="58" t="s">
        <v>60</v>
      </c>
      <c r="B39" s="62" t="s">
        <v>177</v>
      </c>
      <c r="C39" s="59"/>
      <c r="D39" s="59"/>
      <c r="E39" s="59"/>
      <c r="F39" s="59"/>
      <c r="G39" s="59"/>
      <c r="H39" s="59"/>
      <c r="I39" s="59"/>
      <c r="J39" s="60"/>
    </row>
    <row r="40" spans="1:10" ht="15.75" thickBot="1">
      <c r="A40" s="63" t="s">
        <v>61</v>
      </c>
      <c r="B40" s="64" t="s">
        <v>178</v>
      </c>
      <c r="C40" s="65"/>
      <c r="D40" s="65"/>
      <c r="E40" s="65"/>
      <c r="F40" s="65"/>
      <c r="G40" s="65"/>
      <c r="H40" s="65"/>
      <c r="I40" s="65"/>
      <c r="J40" s="66"/>
    </row>
    <row r="41" spans="1:10">
      <c r="B41" s="2"/>
    </row>
    <row r="42" spans="1:10">
      <c r="A42" s="37"/>
      <c r="B42" s="38"/>
      <c r="C42" s="38"/>
      <c r="D42" s="38"/>
      <c r="E42" s="38"/>
      <c r="F42" s="38"/>
      <c r="G42" s="39"/>
    </row>
    <row r="43" spans="1:10">
      <c r="A43" s="40"/>
      <c r="B43" s="41"/>
      <c r="C43" s="41"/>
      <c r="D43" s="41"/>
      <c r="E43" s="41"/>
      <c r="F43" s="41"/>
      <c r="G43" s="39"/>
    </row>
    <row r="44" spans="1:10">
      <c r="A44" s="40"/>
      <c r="B44" s="41"/>
      <c r="C44" s="41"/>
      <c r="D44" s="41"/>
      <c r="E44" s="41"/>
      <c r="F44" s="41"/>
      <c r="G44" s="39"/>
    </row>
    <row r="45" spans="1:10">
      <c r="A45" s="40"/>
      <c r="B45" s="41"/>
      <c r="C45" s="41"/>
      <c r="D45" s="41"/>
      <c r="E45" s="41"/>
      <c r="F45" s="41"/>
      <c r="G45" s="39"/>
    </row>
    <row r="46" spans="1:10">
      <c r="A46" s="40"/>
      <c r="B46" s="41"/>
      <c r="C46" s="41"/>
      <c r="D46" s="41"/>
      <c r="E46" s="41"/>
      <c r="F46" s="41"/>
      <c r="G46" s="39"/>
    </row>
    <row r="47" spans="1:10">
      <c r="A47" s="42"/>
      <c r="B47" s="43"/>
      <c r="C47" s="43"/>
      <c r="D47" s="43"/>
      <c r="E47" s="43"/>
      <c r="F47" s="43"/>
      <c r="G47" s="44"/>
      <c r="H47" s="42"/>
    </row>
    <row r="48" spans="1:10">
      <c r="A48" s="42"/>
      <c r="B48" s="43"/>
      <c r="C48" s="43"/>
      <c r="D48" s="43"/>
      <c r="E48" s="43"/>
      <c r="F48" s="43"/>
      <c r="G48" s="39"/>
      <c r="J48" s="39"/>
    </row>
    <row r="49" spans="1:10">
      <c r="A49" s="39"/>
      <c r="B49" s="39"/>
      <c r="C49" s="39"/>
      <c r="D49" s="39"/>
      <c r="E49" s="39"/>
      <c r="F49" s="39"/>
      <c r="G49" s="39"/>
      <c r="J49" s="39"/>
    </row>
    <row r="50" spans="1:10">
      <c r="A50" s="39"/>
      <c r="B50" s="39"/>
      <c r="C50" s="39"/>
      <c r="D50" s="39"/>
      <c r="E50" s="39"/>
      <c r="F50" s="39"/>
      <c r="G50" s="39"/>
      <c r="J50" s="39"/>
    </row>
    <row r="51" spans="1:10">
      <c r="A51" s="39"/>
      <c r="B51" s="39"/>
      <c r="C51" s="39"/>
      <c r="D51" s="39"/>
      <c r="E51" s="39"/>
      <c r="F51" s="39"/>
      <c r="G51" s="39"/>
      <c r="J51" s="39"/>
    </row>
    <row r="52" spans="1:10">
      <c r="A52" s="39"/>
      <c r="B52" s="39"/>
      <c r="C52" s="39"/>
      <c r="D52" s="39"/>
      <c r="E52" s="39"/>
      <c r="F52" s="39"/>
      <c r="G52" s="39"/>
      <c r="J52" s="39"/>
    </row>
    <row r="53" spans="1:10">
      <c r="A53" s="39"/>
      <c r="B53" s="39"/>
      <c r="C53" s="39"/>
      <c r="D53" s="39"/>
      <c r="E53" s="39"/>
      <c r="F53" s="39"/>
      <c r="G53" s="39"/>
      <c r="J53" s="39"/>
    </row>
    <row r="54" spans="1:10">
      <c r="A54" s="39"/>
      <c r="B54" s="39"/>
      <c r="C54" s="39"/>
      <c r="D54" s="39"/>
      <c r="E54" s="39"/>
      <c r="F54" s="39"/>
      <c r="G54" s="39"/>
      <c r="J54" s="39"/>
    </row>
    <row r="55" spans="1:10">
      <c r="A55" s="39"/>
      <c r="B55" s="39"/>
      <c r="C55" s="39"/>
      <c r="D55" s="39"/>
      <c r="E55" s="39"/>
      <c r="F55" s="39"/>
      <c r="G55" s="39"/>
      <c r="J55" s="39"/>
    </row>
    <row r="56" spans="1:10">
      <c r="A56" s="39"/>
      <c r="B56" s="39"/>
      <c r="C56" s="39"/>
      <c r="D56" s="39"/>
      <c r="E56" s="39"/>
      <c r="F56" s="39"/>
      <c r="G56" s="39"/>
      <c r="J56" s="39"/>
    </row>
    <row r="57" spans="1:10">
      <c r="A57" s="39"/>
      <c r="B57" s="39"/>
      <c r="C57" s="39"/>
      <c r="D57" s="39"/>
      <c r="E57" s="39"/>
      <c r="F57" s="39"/>
      <c r="G57" s="39"/>
      <c r="J57" s="39"/>
    </row>
    <row r="58" spans="1:10">
      <c r="A58" s="39"/>
      <c r="B58" s="39"/>
      <c r="C58" s="39"/>
      <c r="D58" s="39"/>
      <c r="E58" s="39"/>
      <c r="F58" s="39"/>
      <c r="G58" s="39"/>
      <c r="J58" s="39"/>
    </row>
    <row r="59" spans="1:10">
      <c r="A59" s="39"/>
      <c r="B59" s="39"/>
      <c r="C59" s="39"/>
      <c r="D59" s="39"/>
      <c r="E59" s="39"/>
      <c r="F59" s="39"/>
      <c r="G59" s="39"/>
      <c r="J59" s="39"/>
    </row>
    <row r="60" spans="1:10">
      <c r="A60" s="39"/>
      <c r="B60" s="39"/>
      <c r="C60" s="39"/>
      <c r="D60" s="39"/>
      <c r="E60" s="39"/>
      <c r="F60" s="39"/>
      <c r="G60" s="39"/>
      <c r="J60" s="39"/>
    </row>
    <row r="61" spans="1:10">
      <c r="A61" s="39"/>
      <c r="B61" s="39"/>
      <c r="C61" s="39"/>
      <c r="D61" s="39"/>
      <c r="E61" s="39"/>
      <c r="F61" s="39"/>
      <c r="G61" s="39"/>
      <c r="J61" s="39"/>
    </row>
    <row r="62" spans="1:10">
      <c r="A62" s="39"/>
      <c r="B62" s="39"/>
      <c r="C62" s="39"/>
      <c r="D62" s="39"/>
      <c r="E62" s="39"/>
      <c r="F62" s="39"/>
      <c r="G62" s="39"/>
      <c r="J62" s="39"/>
    </row>
    <row r="63" spans="1:10">
      <c r="A63" s="39"/>
      <c r="B63" s="39"/>
      <c r="C63" s="39"/>
      <c r="D63" s="39"/>
      <c r="E63" s="39"/>
      <c r="F63" s="39"/>
      <c r="G63" s="39"/>
      <c r="J63" s="39"/>
    </row>
    <row r="64" spans="1:10">
      <c r="A64" s="39"/>
      <c r="B64" s="39"/>
      <c r="C64" s="39"/>
      <c r="D64" s="39"/>
      <c r="E64" s="39"/>
      <c r="F64" s="39"/>
      <c r="G64" s="39"/>
      <c r="J64" s="39"/>
    </row>
    <row r="65" spans="1:10">
      <c r="A65" s="39"/>
      <c r="B65" s="39"/>
      <c r="C65" s="39"/>
      <c r="D65" s="39"/>
      <c r="E65" s="39"/>
      <c r="F65" s="39"/>
      <c r="G65" s="39"/>
      <c r="J65" s="39"/>
    </row>
    <row r="66" spans="1:10">
      <c r="A66" s="39"/>
      <c r="B66" s="39"/>
      <c r="C66" s="39"/>
      <c r="D66" s="39"/>
      <c r="E66" s="39"/>
      <c r="F66" s="39"/>
      <c r="G66" s="39"/>
      <c r="J66" s="39"/>
    </row>
    <row r="67" spans="1:10">
      <c r="A67" s="39"/>
      <c r="B67" s="39"/>
      <c r="C67" s="39"/>
      <c r="D67" s="39"/>
      <c r="E67" s="39"/>
      <c r="F67" s="39"/>
      <c r="G67" s="39"/>
      <c r="J67" s="39"/>
    </row>
    <row r="68" spans="1:10">
      <c r="A68" s="39"/>
      <c r="B68" s="39"/>
      <c r="C68" s="39"/>
      <c r="D68" s="39"/>
      <c r="E68" s="39"/>
      <c r="F68" s="39"/>
      <c r="G68" s="39"/>
      <c r="J68" s="39"/>
    </row>
    <row r="69" spans="1:10">
      <c r="A69" s="39"/>
      <c r="B69" s="39"/>
      <c r="C69" s="39"/>
      <c r="D69" s="39"/>
      <c r="E69" s="39"/>
      <c r="F69" s="39"/>
      <c r="G69" s="39"/>
      <c r="J69" s="39"/>
    </row>
    <row r="70" spans="1:10">
      <c r="A70" s="39"/>
      <c r="B70" s="39"/>
      <c r="C70" s="39"/>
      <c r="D70" s="39"/>
      <c r="E70" s="39"/>
      <c r="F70" s="39"/>
      <c r="G70" s="39"/>
      <c r="J70" s="39"/>
    </row>
    <row r="71" spans="1:10">
      <c r="A71" s="39"/>
      <c r="B71" s="39"/>
      <c r="C71" s="39"/>
      <c r="D71" s="39"/>
      <c r="E71" s="39"/>
      <c r="F71" s="39"/>
      <c r="G71" s="39"/>
      <c r="J71" s="39"/>
    </row>
    <row r="72" spans="1:10">
      <c r="A72" s="39"/>
      <c r="B72" s="39"/>
      <c r="C72" s="39"/>
      <c r="D72" s="39"/>
      <c r="E72" s="39"/>
      <c r="F72" s="39"/>
      <c r="G72" s="39"/>
      <c r="J72" s="39"/>
    </row>
    <row r="73" spans="1:10">
      <c r="A73" s="39"/>
      <c r="B73" s="39"/>
      <c r="C73" s="39"/>
      <c r="D73" s="39"/>
      <c r="E73" s="39"/>
      <c r="F73" s="39"/>
      <c r="G73" s="39"/>
      <c r="J73" s="39"/>
    </row>
    <row r="74" spans="1:10">
      <c r="A74" s="39"/>
      <c r="B74" s="39"/>
      <c r="C74" s="39"/>
      <c r="D74" s="39"/>
      <c r="E74" s="39"/>
      <c r="F74" s="39"/>
      <c r="G74" s="39"/>
      <c r="J74" s="39"/>
    </row>
    <row r="75" spans="1:10">
      <c r="A75" s="39"/>
      <c r="B75" s="39"/>
      <c r="C75" s="39"/>
      <c r="D75" s="39"/>
      <c r="E75" s="39"/>
      <c r="F75" s="39"/>
      <c r="G75" s="39"/>
      <c r="J75" s="39"/>
    </row>
    <row r="76" spans="1:10">
      <c r="A76" s="39"/>
      <c r="B76" s="39"/>
      <c r="C76" s="39"/>
      <c r="D76" s="39"/>
      <c r="E76" s="39"/>
      <c r="F76" s="39"/>
      <c r="G76" s="39"/>
      <c r="J76" s="39"/>
    </row>
    <row r="77" spans="1:10">
      <c r="A77" s="39"/>
      <c r="B77" s="39"/>
      <c r="C77" s="39"/>
      <c r="D77" s="39"/>
      <c r="E77" s="39"/>
      <c r="F77" s="39"/>
      <c r="G77" s="39"/>
      <c r="J77" s="39"/>
    </row>
    <row r="78" spans="1:10">
      <c r="A78" s="39"/>
      <c r="B78" s="39"/>
      <c r="C78" s="39"/>
      <c r="D78" s="39"/>
      <c r="E78" s="39"/>
      <c r="F78" s="39"/>
      <c r="G78" s="39"/>
      <c r="J78" s="39"/>
    </row>
    <row r="79" spans="1:10">
      <c r="A79" s="39"/>
      <c r="B79" s="39"/>
      <c r="C79" s="39"/>
      <c r="D79" s="39"/>
      <c r="E79" s="39"/>
      <c r="F79" s="39"/>
      <c r="G79" s="39"/>
      <c r="J79" s="39"/>
    </row>
    <row r="80" spans="1:10">
      <c r="A80" s="39"/>
      <c r="B80" s="39"/>
      <c r="C80" s="39"/>
      <c r="D80" s="39"/>
      <c r="E80" s="39"/>
      <c r="F80" s="39"/>
      <c r="G80" s="39"/>
      <c r="J80" s="39"/>
    </row>
    <row r="81" spans="1:10">
      <c r="A81" s="39"/>
      <c r="B81" s="39"/>
      <c r="C81" s="39"/>
      <c r="D81" s="39"/>
      <c r="E81" s="39"/>
      <c r="F81" s="39"/>
      <c r="G81" s="39"/>
      <c r="J81" s="39"/>
    </row>
    <row r="82" spans="1:10">
      <c r="A82" s="39"/>
      <c r="B82" s="39"/>
      <c r="C82" s="39"/>
      <c r="D82" s="39"/>
      <c r="E82" s="39"/>
      <c r="F82" s="39"/>
      <c r="G82" s="39"/>
      <c r="J82" s="39"/>
    </row>
    <row r="83" spans="1:10">
      <c r="A83" s="39"/>
      <c r="B83" s="39"/>
      <c r="C83" s="39"/>
      <c r="D83" s="39"/>
      <c r="E83" s="39"/>
      <c r="F83" s="39"/>
      <c r="G83" s="39"/>
      <c r="J83" s="39"/>
    </row>
    <row r="84" spans="1:10">
      <c r="A84" s="39"/>
      <c r="B84" s="39"/>
      <c r="C84" s="39"/>
      <c r="D84" s="39"/>
      <c r="E84" s="39"/>
      <c r="F84" s="39"/>
      <c r="G84" s="39"/>
      <c r="J84" s="39"/>
    </row>
    <row r="85" spans="1:10">
      <c r="A85" s="39"/>
      <c r="B85" s="39"/>
      <c r="C85" s="39"/>
      <c r="D85" s="39"/>
      <c r="E85" s="39"/>
      <c r="F85" s="39"/>
      <c r="G85" s="39"/>
      <c r="J85" s="39"/>
    </row>
    <row r="86" spans="1:10">
      <c r="A86" s="39"/>
      <c r="B86" s="39"/>
      <c r="C86" s="39"/>
      <c r="D86" s="39"/>
      <c r="E86" s="39"/>
      <c r="F86" s="39"/>
      <c r="G86" s="39"/>
      <c r="J86" s="39"/>
    </row>
    <row r="87" spans="1:10">
      <c r="A87" s="39"/>
      <c r="B87" s="39"/>
      <c r="C87" s="39"/>
      <c r="D87" s="39"/>
      <c r="E87" s="39"/>
      <c r="F87" s="39"/>
      <c r="G87" s="39"/>
      <c r="J87" s="39"/>
    </row>
    <row r="88" spans="1:10">
      <c r="A88" s="39"/>
      <c r="B88" s="39"/>
      <c r="C88" s="39"/>
      <c r="D88" s="39"/>
      <c r="E88" s="39"/>
      <c r="F88" s="39"/>
      <c r="G88" s="39"/>
      <c r="J88" s="39"/>
    </row>
    <row r="89" spans="1:10">
      <c r="A89" s="39"/>
      <c r="B89" s="39"/>
      <c r="C89" s="39"/>
      <c r="D89" s="39"/>
      <c r="E89" s="39"/>
      <c r="F89" s="39"/>
      <c r="G89" s="39"/>
      <c r="J89" s="39"/>
    </row>
    <row r="90" spans="1:10">
      <c r="A90" s="39"/>
      <c r="B90" s="39"/>
      <c r="C90" s="39"/>
      <c r="D90" s="39"/>
      <c r="E90" s="39"/>
      <c r="F90" s="39"/>
      <c r="G90" s="39"/>
      <c r="J90" s="39"/>
    </row>
    <row r="91" spans="1:10">
      <c r="A91" s="39"/>
      <c r="B91" s="39"/>
      <c r="C91" s="39"/>
      <c r="D91" s="39"/>
      <c r="E91" s="39"/>
      <c r="F91" s="39"/>
      <c r="G91" s="39"/>
      <c r="J91" s="39"/>
    </row>
    <row r="92" spans="1:10">
      <c r="A92" s="39"/>
      <c r="B92" s="39"/>
      <c r="C92" s="39"/>
      <c r="D92" s="39"/>
      <c r="E92" s="39"/>
      <c r="F92" s="39"/>
      <c r="G92" s="39"/>
      <c r="J92" s="39"/>
    </row>
    <row r="93" spans="1:10">
      <c r="A93" s="39"/>
      <c r="B93" s="39"/>
      <c r="C93" s="39"/>
      <c r="D93" s="39"/>
      <c r="E93" s="39"/>
      <c r="F93" s="39"/>
      <c r="G93" s="39"/>
      <c r="J93" s="39"/>
    </row>
    <row r="94" spans="1:10">
      <c r="A94" s="39"/>
      <c r="B94" s="39"/>
      <c r="C94" s="39"/>
      <c r="D94" s="39"/>
      <c r="E94" s="39"/>
      <c r="F94" s="39"/>
      <c r="G94" s="39"/>
      <c r="J94" s="39"/>
    </row>
    <row r="95" spans="1:10">
      <c r="A95" s="39"/>
      <c r="B95" s="39"/>
      <c r="C95" s="39"/>
      <c r="D95" s="39"/>
      <c r="E95" s="39"/>
      <c r="F95" s="39"/>
      <c r="G95" s="39"/>
      <c r="J95" s="39"/>
    </row>
    <row r="96" spans="1:10">
      <c r="A96" s="39"/>
      <c r="B96" s="39"/>
      <c r="C96" s="39"/>
      <c r="D96" s="39"/>
      <c r="E96" s="39"/>
      <c r="F96" s="39"/>
      <c r="G96" s="39"/>
      <c r="J96" s="39"/>
    </row>
    <row r="97" spans="1:10">
      <c r="A97" s="39"/>
      <c r="B97" s="39"/>
      <c r="C97" s="39"/>
      <c r="D97" s="39"/>
      <c r="E97" s="39"/>
      <c r="F97" s="39"/>
      <c r="G97" s="39"/>
      <c r="J97" s="39"/>
    </row>
    <row r="98" spans="1:10">
      <c r="A98" s="39"/>
      <c r="B98" s="39"/>
      <c r="C98" s="39"/>
      <c r="D98" s="39"/>
      <c r="E98" s="39"/>
      <c r="F98" s="39"/>
      <c r="G98" s="39"/>
      <c r="J98" s="39"/>
    </row>
    <row r="99" spans="1:10">
      <c r="A99" s="39"/>
      <c r="B99" s="39"/>
      <c r="C99" s="39"/>
      <c r="D99" s="39"/>
      <c r="E99" s="39"/>
      <c r="F99" s="39"/>
      <c r="G99" s="39"/>
      <c r="J99" s="39"/>
    </row>
    <row r="100" spans="1:10">
      <c r="A100" s="39"/>
      <c r="B100" s="39"/>
      <c r="C100" s="39"/>
      <c r="D100" s="39"/>
      <c r="E100" s="39"/>
      <c r="F100" s="39"/>
      <c r="G100" s="39"/>
      <c r="J100" s="39"/>
    </row>
    <row r="101" spans="1:10">
      <c r="A101" s="39"/>
      <c r="B101" s="39"/>
      <c r="C101" s="39"/>
      <c r="D101" s="39"/>
      <c r="E101" s="39"/>
      <c r="F101" s="39"/>
      <c r="G101" s="39"/>
      <c r="J101" s="39"/>
    </row>
    <row r="102" spans="1:10">
      <c r="A102" s="39"/>
      <c r="B102" s="39"/>
      <c r="C102" s="39"/>
      <c r="D102" s="39"/>
      <c r="E102" s="39"/>
      <c r="F102" s="39"/>
      <c r="G102" s="39"/>
      <c r="J102" s="39"/>
    </row>
    <row r="103" spans="1:10">
      <c r="A103" s="39"/>
      <c r="B103" s="39"/>
      <c r="C103" s="39"/>
      <c r="D103" s="39"/>
      <c r="E103" s="39"/>
      <c r="F103" s="39"/>
      <c r="G103" s="39"/>
      <c r="J103" s="39"/>
    </row>
    <row r="104" spans="1:10">
      <c r="A104" s="39"/>
      <c r="B104" s="39"/>
      <c r="C104" s="39"/>
      <c r="D104" s="39"/>
      <c r="E104" s="39"/>
      <c r="F104" s="39"/>
      <c r="G104" s="39"/>
      <c r="J104" s="39"/>
    </row>
    <row r="105" spans="1:10">
      <c r="A105" s="39"/>
      <c r="B105" s="39"/>
      <c r="C105" s="39"/>
      <c r="D105" s="39"/>
      <c r="E105" s="39"/>
      <c r="F105" s="39"/>
      <c r="G105" s="39"/>
      <c r="J105" s="39"/>
    </row>
    <row r="106" spans="1:10">
      <c r="A106" s="39"/>
      <c r="B106" s="39"/>
      <c r="C106" s="39"/>
      <c r="D106" s="39"/>
      <c r="E106" s="39"/>
      <c r="F106" s="39"/>
      <c r="G106" s="39"/>
      <c r="J106" s="39"/>
    </row>
    <row r="107" spans="1:10">
      <c r="A107" s="39"/>
      <c r="B107" s="39"/>
      <c r="C107" s="39"/>
      <c r="D107" s="39"/>
      <c r="E107" s="39"/>
      <c r="F107" s="39"/>
      <c r="G107" s="39"/>
      <c r="J107" s="39"/>
    </row>
    <row r="108" spans="1:10">
      <c r="A108" s="39"/>
      <c r="B108" s="39"/>
      <c r="C108" s="39"/>
      <c r="D108" s="39"/>
      <c r="E108" s="39"/>
      <c r="F108" s="39"/>
      <c r="G108" s="39"/>
      <c r="J108" s="39"/>
    </row>
    <row r="109" spans="1:10">
      <c r="A109" s="39"/>
      <c r="B109" s="39"/>
      <c r="C109" s="39"/>
      <c r="D109" s="39"/>
      <c r="E109" s="39"/>
      <c r="F109" s="39"/>
      <c r="G109" s="39"/>
      <c r="J109" s="39"/>
    </row>
    <row r="110" spans="1:10">
      <c r="A110" s="39"/>
      <c r="B110" s="39"/>
      <c r="C110" s="39"/>
      <c r="D110" s="39"/>
      <c r="E110" s="39"/>
      <c r="F110" s="39"/>
      <c r="G110" s="39"/>
      <c r="J110" s="39"/>
    </row>
    <row r="111" spans="1:10">
      <c r="A111" s="39"/>
      <c r="B111" s="39"/>
      <c r="C111" s="39"/>
      <c r="D111" s="39"/>
      <c r="E111" s="39"/>
      <c r="F111" s="39"/>
      <c r="G111" s="39"/>
      <c r="J111" s="39"/>
    </row>
    <row r="112" spans="1:10">
      <c r="A112" s="39"/>
      <c r="B112" s="39"/>
      <c r="C112" s="39"/>
      <c r="D112" s="39"/>
      <c r="E112" s="39"/>
      <c r="F112" s="39"/>
      <c r="G112" s="39"/>
      <c r="J112" s="39"/>
    </row>
    <row r="113" spans="1:10">
      <c r="A113" s="39"/>
      <c r="B113" s="39"/>
      <c r="C113" s="39"/>
      <c r="D113" s="39"/>
      <c r="E113" s="39"/>
      <c r="F113" s="39"/>
      <c r="J113" s="39"/>
    </row>
    <row r="114" spans="1:10">
      <c r="A114" s="39"/>
      <c r="B114" s="39"/>
      <c r="C114" s="39"/>
      <c r="D114" s="39"/>
      <c r="E114" s="39"/>
      <c r="F114" s="39"/>
      <c r="J114" s="39"/>
    </row>
    <row r="115" spans="1:10">
      <c r="A115" s="39"/>
      <c r="B115" s="39"/>
      <c r="C115" s="39"/>
      <c r="D115" s="39"/>
      <c r="E115" s="39"/>
      <c r="F115" s="39"/>
      <c r="J115" s="39"/>
    </row>
    <row r="116" spans="1:10">
      <c r="A116" s="39"/>
      <c r="B116" s="39"/>
      <c r="C116" s="39"/>
      <c r="D116" s="39"/>
      <c r="E116" s="39"/>
      <c r="F116" s="39"/>
      <c r="J116" s="39"/>
    </row>
    <row r="117" spans="1:10">
      <c r="A117" s="39"/>
      <c r="B117" s="39"/>
      <c r="C117" s="39"/>
      <c r="D117" s="39"/>
      <c r="E117" s="39"/>
      <c r="F117" s="39"/>
      <c r="J117" s="39"/>
    </row>
    <row r="118" spans="1:10">
      <c r="A118" s="39"/>
      <c r="B118" s="39"/>
      <c r="C118" s="39"/>
      <c r="D118" s="39"/>
      <c r="E118" s="39"/>
      <c r="F118" s="39"/>
      <c r="J118" s="39"/>
    </row>
    <row r="119" spans="1:10">
      <c r="A119" s="39"/>
      <c r="B119" s="39"/>
      <c r="C119" s="39"/>
      <c r="D119" s="39"/>
      <c r="E119" s="39"/>
      <c r="F119" s="39"/>
      <c r="J119" s="39"/>
    </row>
    <row r="120" spans="1:10">
      <c r="A120" s="39"/>
      <c r="B120" s="39"/>
      <c r="C120" s="39"/>
      <c r="D120" s="39"/>
      <c r="E120" s="39"/>
      <c r="F120" s="39"/>
      <c r="G120" s="39"/>
      <c r="J120" s="39"/>
    </row>
    <row r="121" spans="1:10">
      <c r="A121" s="39"/>
      <c r="B121" s="39"/>
      <c r="C121" s="39"/>
      <c r="D121" s="39"/>
      <c r="E121" s="39"/>
      <c r="F121" s="39"/>
      <c r="G121" s="39"/>
    </row>
    <row r="122" spans="1:10">
      <c r="A122" s="39"/>
      <c r="B122" s="39"/>
      <c r="C122" s="39"/>
      <c r="D122" s="39"/>
      <c r="E122" s="39"/>
      <c r="F122" s="39"/>
      <c r="G122" s="39"/>
    </row>
    <row r="123" spans="1:10">
      <c r="A123" s="39"/>
      <c r="B123" s="39"/>
      <c r="C123" s="39"/>
      <c r="D123" s="39"/>
      <c r="E123" s="39"/>
      <c r="F123" s="39"/>
      <c r="G123" s="39"/>
    </row>
    <row r="124" spans="1:10">
      <c r="A124" s="39"/>
      <c r="B124" s="39"/>
      <c r="C124" s="39"/>
      <c r="D124" s="39"/>
      <c r="E124" s="39"/>
      <c r="F124" s="39"/>
      <c r="G124" s="39"/>
    </row>
    <row r="125" spans="1:10">
      <c r="A125" s="39"/>
      <c r="B125" s="39"/>
      <c r="C125" s="39"/>
      <c r="D125" s="39"/>
      <c r="E125" s="39"/>
      <c r="F125" s="39"/>
      <c r="G125" s="39"/>
    </row>
    <row r="126" spans="1:10">
      <c r="A126" s="39"/>
      <c r="B126" s="39"/>
      <c r="C126" s="39"/>
      <c r="D126" s="39"/>
      <c r="E126" s="39"/>
      <c r="F126" s="39"/>
      <c r="G126" s="39"/>
    </row>
    <row r="127" spans="1:10">
      <c r="A127" s="39"/>
      <c r="B127" s="39"/>
      <c r="C127" s="39"/>
      <c r="D127" s="39"/>
      <c r="E127" s="39"/>
      <c r="F127" s="39"/>
      <c r="G127" s="39"/>
    </row>
    <row r="128" spans="1:10">
      <c r="A128" s="39"/>
      <c r="B128" s="39"/>
      <c r="C128" s="39"/>
      <c r="D128" s="39"/>
      <c r="E128" s="39"/>
      <c r="F128" s="39"/>
      <c r="G128" s="39"/>
    </row>
    <row r="129" spans="1:7">
      <c r="A129" s="39"/>
      <c r="B129" s="39"/>
      <c r="C129" s="39"/>
      <c r="D129" s="39"/>
      <c r="E129" s="39"/>
      <c r="F129" s="39"/>
      <c r="G129" s="39"/>
    </row>
    <row r="130" spans="1:7">
      <c r="A130" s="39"/>
      <c r="B130" s="39"/>
      <c r="C130" s="39"/>
      <c r="D130" s="39"/>
      <c r="E130" s="39"/>
      <c r="F130" s="39"/>
      <c r="G130" s="39"/>
    </row>
    <row r="131" spans="1:7">
      <c r="A131" s="39"/>
      <c r="B131" s="39"/>
      <c r="C131" s="39"/>
      <c r="D131" s="39"/>
      <c r="E131" s="39"/>
      <c r="F131" s="39"/>
      <c r="G131" s="39"/>
    </row>
    <row r="132" spans="1:7">
      <c r="A132" s="39"/>
      <c r="B132" s="39"/>
      <c r="C132" s="39"/>
      <c r="D132" s="39"/>
      <c r="E132" s="39"/>
      <c r="F132" s="39"/>
    </row>
  </sheetData>
  <mergeCells count="4">
    <mergeCell ref="A20:B20"/>
    <mergeCell ref="E20:F20"/>
    <mergeCell ref="C20:D20"/>
    <mergeCell ref="G20:J20"/>
  </mergeCells>
  <phoneticPr fontId="8" type="noConversion"/>
  <pageMargins left="0.75" right="0.75" top="1" bottom="1" header="0.5" footer="0.5"/>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ワークシート</vt:lpstr>
      </vt:variant>
      <vt:variant>
        <vt:i4>5</vt:i4>
      </vt:variant>
      <vt:variant>
        <vt:lpstr>グラフ</vt:lpstr>
      </vt:variant>
      <vt:variant>
        <vt:i4>4</vt:i4>
      </vt:variant>
      <vt:variant>
        <vt:lpstr>名前付き一覧</vt:lpstr>
      </vt:variant>
      <vt:variant>
        <vt:i4>47</vt:i4>
      </vt:variant>
    </vt:vector>
  </HeadingPairs>
  <TitlesOfParts>
    <vt:vector size="56" baseType="lpstr">
      <vt:lpstr>INTRODUCTION</vt:lpstr>
      <vt:lpstr>Configuration</vt:lpstr>
      <vt:lpstr>Scada</vt:lpstr>
      <vt:lpstr>Data</vt:lpstr>
      <vt:lpstr>TorayTrak Help</vt:lpstr>
      <vt:lpstr>NormPerm</vt:lpstr>
      <vt:lpstr>NormSP</vt:lpstr>
      <vt:lpstr>NormDP</vt:lpstr>
      <vt:lpstr>SpFlux_and_KW</vt:lpstr>
      <vt:lpstr>DeltaP3</vt:lpstr>
      <vt:lpstr>DeltaP3_2</vt:lpstr>
      <vt:lpstr>DeltaP3_3</vt:lpstr>
      <vt:lpstr>DeltaP6_1</vt:lpstr>
      <vt:lpstr>DeltaP6_2</vt:lpstr>
      <vt:lpstr>DeltaP6_3</vt:lpstr>
      <vt:lpstr>ElemArea</vt:lpstr>
      <vt:lpstr>ElemArea_2</vt:lpstr>
      <vt:lpstr>ElemArea_3</vt:lpstr>
      <vt:lpstr>ElementNumber</vt:lpstr>
      <vt:lpstr>ElemName</vt:lpstr>
      <vt:lpstr>ElemName_2</vt:lpstr>
      <vt:lpstr>ElemName_3</vt:lpstr>
      <vt:lpstr>FlowUnits</vt:lpstr>
      <vt:lpstr>PressUnits</vt:lpstr>
      <vt:lpstr>TempA1</vt:lpstr>
      <vt:lpstr>TempA1_2</vt:lpstr>
      <vt:lpstr>TempA1_3</vt:lpstr>
      <vt:lpstr>TempA2</vt:lpstr>
      <vt:lpstr>TempA2_2</vt:lpstr>
      <vt:lpstr>TempA2_3</vt:lpstr>
      <vt:lpstr>TempA3_1</vt:lpstr>
      <vt:lpstr>TempA3_2</vt:lpstr>
      <vt:lpstr>TempA3_3</vt:lpstr>
      <vt:lpstr>TempA4_1</vt:lpstr>
      <vt:lpstr>TempA4_2</vt:lpstr>
      <vt:lpstr>TempA4_3</vt:lpstr>
      <vt:lpstr>TempB1</vt:lpstr>
      <vt:lpstr>TempB1_2</vt:lpstr>
      <vt:lpstr>TempB1_3</vt:lpstr>
      <vt:lpstr>TempB2</vt:lpstr>
      <vt:lpstr>TempB2_2</vt:lpstr>
      <vt:lpstr>TempB2_3</vt:lpstr>
      <vt:lpstr>TempB3_1</vt:lpstr>
      <vt:lpstr>TempB3_2</vt:lpstr>
      <vt:lpstr>TempB3_3</vt:lpstr>
      <vt:lpstr>TempB4_1</vt:lpstr>
      <vt:lpstr>TempB4_2</vt:lpstr>
      <vt:lpstr>TempB4_3</vt:lpstr>
      <vt:lpstr>TempUnits</vt:lpstr>
      <vt:lpstr>TOTAL_AREA_M_2</vt:lpstr>
      <vt:lpstr>uS2a</vt:lpstr>
      <vt:lpstr>uS2b</vt:lpstr>
      <vt:lpstr>uS2c</vt:lpstr>
      <vt:lpstr>uSa</vt:lpstr>
      <vt:lpstr>uSb</vt:lpstr>
      <vt:lpstr>uSc</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Toray Industries, Inc.</dc:creator>
  <cp:lastModifiedBy>東レ株式会社</cp:lastModifiedBy>
  <dcterms:created xsi:type="dcterms:W3CDTF">2009-08-04T21:43:46Z</dcterms:created>
  <dcterms:modified xsi:type="dcterms:W3CDTF">2018-01-17T10:08:27Z</dcterms:modified>
</cp:coreProperties>
</file>